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Form 8949" sheetId="2" state="visible" r:id="rId4"/>
    <sheet name="Summary" sheetId="3" state="visible" r:id="rId5"/>
    <sheet name="Lot Ledger" sheetId="4" state="visible" r:id="rId6"/>
    <sheet name="Wallet Allocation" sheetId="5" state="visible" r:id="rId7"/>
    <sheet name="Transfers" sheetId="6" state="visible" r:id="rId8"/>
    <sheet name="Income" sheetId="7" state="visible" r:id="rId9"/>
    <sheet name="1099-DA Recon" sheetId="8" state="visible" r:id="rId10"/>
    <sheet name="Open Items" sheetId="9" state="visible" r:id="rId11"/>
    <sheet name="Assumptions" sheetId="10" state="visible" r:id="rId1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<sst xmlns="http://schemas.openxmlformats.org/spreadsheetml/2006/main" count="954" uniqueCount="376">
  <si>
    <t xml:space="preserve">SAMPLE WORKPAPER - FICTITIOUS DATA - NOT A CLIENT FILE</t>
  </si>
  <si>
    <t xml:space="preserve">Cost basis reconstruction - engagement summary</t>
  </si>
  <si>
    <t xml:space="preserve">Sample Client (fictitious) - M. Delgado  |  Engagement KT-2026-SAMPLE  |  Tax year 2025  |  Prepared by kryptotax.eu for review by the licensed preparer</t>
  </si>
  <si>
    <t xml:space="preserve">Client</t>
  </si>
  <si>
    <t xml:space="preserve">Sample Client (fictitious) - M. Delgado</t>
  </si>
  <si>
    <t xml:space="preserve">Engagement reference</t>
  </si>
  <si>
    <t xml:space="preserve">KT-2026-SAMPLE</t>
  </si>
  <si>
    <t xml:space="preserve">Tax year</t>
  </si>
  <si>
    <t xml:space="preserve">2025</t>
  </si>
  <si>
    <t xml:space="preserve">Deliverable</t>
  </si>
  <si>
    <t xml:space="preserve">Reconciled lot ledger and Form 8949 supporting workpapers</t>
  </si>
  <si>
    <t xml:space="preserve">Accounting method</t>
  </si>
  <si>
    <t xml:space="preserve">FIFO, applied within each wallet or account separately</t>
  </si>
  <si>
    <t xml:space="preserve">Basis tracking</t>
  </si>
  <si>
    <t xml:space="preserve">Per wallet and per account, as required by Rev. Proc. 2024-28</t>
  </si>
  <si>
    <t xml:space="preserve">Opening allocation</t>
  </si>
  <si>
    <t xml:space="preserve">Specific unit allocation of unused basis as at 1 January 2025</t>
  </si>
  <si>
    <t xml:space="preserve">Reporting currency</t>
  </si>
  <si>
    <t xml:space="preserve">USD</t>
  </si>
  <si>
    <t xml:space="preserve">Sources reconciled</t>
  </si>
  <si>
    <t xml:space="preserve">3 exchanges, 1 defunct exchange, 4 self-custody wallets</t>
  </si>
  <si>
    <t xml:space="preserve">Transactions processed</t>
  </si>
  <si>
    <t xml:space="preserve">1,412 raw records, normalised to 71 tax-relevant events</t>
  </si>
  <si>
    <t xml:space="preserve">Prepared by</t>
  </si>
  <si>
    <t xml:space="preserve">kryptotax.eu - JUDr. Ing. Anton Kuric, licensed tax advisor (SKDP 980/2011), Zilina, Slovakia</t>
  </si>
  <si>
    <t xml:space="preserve">Delivered</t>
  </si>
  <si>
    <t xml:space="preserve">Illustrative sample - no live client data</t>
  </si>
  <si>
    <t xml:space="preserve">Scope and limitations</t>
  </si>
  <si>
    <t xml:space="preserve">•  kryptotax.eu is not a U.S.-licensed CPA, EA or attorney and does not prepare or sign U.S. federal or state tax returns.</t>
  </si>
  <si>
    <t xml:space="preserve">•  This workpaper is prepared for review by the engaging firm's licensed preparer. Positions, elections and filing decisions remain the preparer's.</t>
  </si>
  <si>
    <t xml:space="preserve">•  Work is performed from read-only inputs. No private keys, seed phrases or account credentials are requested or held.</t>
  </si>
  <si>
    <t xml:space="preserve">•  Client data is processed under the engaging firm's Sec. 7216 consent and engagement terms.</t>
  </si>
  <si>
    <t xml:space="preserve">•  Basis is tracked per wallet and per account. No disposal draws basis from a lot held in a different account. The control test is on the Summary tab.</t>
  </si>
  <si>
    <t xml:space="preserve">•  The allocation of pre-2025 unused basis to specific wallets is a position the preparer must confirm. It is set out lot by lot on the Wallet Allocation tab.</t>
  </si>
  <si>
    <t xml:space="preserve">•  Figures are reconstructed from the sources listed on the Lot Ledger tab. Every assumption is disclosed on the Assumptions tab; nothing is presented as sourced when it was reconstructed.</t>
  </si>
  <si>
    <t xml:space="preserve">•  Items requiring a decision by the preparer are listed on the Open Items tab and are not resolved here.</t>
  </si>
  <si>
    <t xml:space="preserve">Tabs in this workbook</t>
  </si>
  <si>
    <t xml:space="preserve">Summary</t>
  </si>
  <si>
    <t xml:space="preserve">Totals by term and asset, plus the control tests</t>
  </si>
  <si>
    <t xml:space="preserve">Form 8949</t>
  </si>
  <si>
    <t xml:space="preserve">Lot-level disposal detail in Form 8949 column order, with the account each lot was held in</t>
  </si>
  <si>
    <t xml:space="preserve">Lot Ledger</t>
  </si>
  <si>
    <t xml:space="preserve">Every acquisition lot, its basis and where that basis came from</t>
  </si>
  <si>
    <t xml:space="preserve">Wallet Allocation</t>
  </si>
  <si>
    <t xml:space="preserve">Opening position at 1 January 2025: which wallet each pre-2025 lot was allocated to</t>
  </si>
  <si>
    <t xml:space="preserve">Transfers</t>
  </si>
  <si>
    <t xml:space="preserve">Self-transfer matching - why these movements are not disposals and which lots moved</t>
  </si>
  <si>
    <t xml:space="preserve">Income</t>
  </si>
  <si>
    <t xml:space="preserve">Staking rewards and airdrops at FMV on receipt</t>
  </si>
  <si>
    <t xml:space="preserve">1099-DA Recon</t>
  </si>
  <si>
    <t xml:space="preserve">Broker-reported figures against reconstructed basis, with the reason for each difference</t>
  </si>
  <si>
    <t xml:space="preserve">Open Items</t>
  </si>
  <si>
    <t xml:space="preserve">Decisions required from the preparer</t>
  </si>
  <si>
    <t xml:space="preserve">Assumptions</t>
  </si>
  <si>
    <t xml:space="preserve">Method, conventions and every assumption made</t>
  </si>
  <si>
    <t xml:space="preserve">Form 8949 supporting detail - lot level</t>
  </si>
  <si>
    <t xml:space="preserve">Line</t>
  </si>
  <si>
    <t xml:space="preserve">Asset</t>
  </si>
  <si>
    <t xml:space="preserve">Description of property (col. a)</t>
  </si>
  <si>
    <t xml:space="preserve">Lot ID</t>
  </si>
  <si>
    <t xml:space="preserve">Date acquired (col. b)</t>
  </si>
  <si>
    <t xml:space="preserve">Date sold (col. c)</t>
  </si>
  <si>
    <t xml:space="preserve">Holding period</t>
  </si>
  <si>
    <t xml:space="preserve">Quantity</t>
  </si>
  <si>
    <t xml:space="preserve">Proceeds (col. d)</t>
  </si>
  <si>
    <t xml:space="preserve">Cost basis (col. e)</t>
  </si>
  <si>
    <t xml:space="preserve">Gain / (loss) (col. h)</t>
  </si>
  <si>
    <t xml:space="preserve">Sold from account</t>
  </si>
  <si>
    <t xml:space="preserve">Lot held in that account</t>
  </si>
  <si>
    <t xml:space="preserve">Originally acquired at</t>
  </si>
  <si>
    <t xml:space="preserve">Transaction ref</t>
  </si>
  <si>
    <t xml:space="preserve">BTC</t>
  </si>
  <si>
    <t xml:space="preserve">0.4 BTC</t>
  </si>
  <si>
    <t xml:space="preserve">L-001</t>
  </si>
  <si>
    <t xml:space="preserve">Long-term</t>
  </si>
  <si>
    <t xml:space="preserve">Coinbase</t>
  </si>
  <si>
    <t xml:space="preserve">Defunct exchange (ceased 2021)</t>
  </si>
  <si>
    <t xml:space="preserve">CB-8842011</t>
  </si>
  <si>
    <t xml:space="preserve">ETH</t>
  </si>
  <si>
    <t xml:space="preserve">6.5 ETH</t>
  </si>
  <si>
    <t xml:space="preserve">L-008</t>
  </si>
  <si>
    <t xml:space="preserve">Kraken</t>
  </si>
  <si>
    <t xml:space="preserve">KR-55190447</t>
  </si>
  <si>
    <t xml:space="preserve">1.5 ETH</t>
  </si>
  <si>
    <t xml:space="preserve">L-010</t>
  </si>
  <si>
    <t xml:space="preserve">Short-term</t>
  </si>
  <si>
    <t xml:space="preserve">SOL</t>
  </si>
  <si>
    <t xml:space="preserve">90 SOL</t>
  </si>
  <si>
    <t xml:space="preserve">L-012</t>
  </si>
  <si>
    <t xml:space="preserve">Binance.US</t>
  </si>
  <si>
    <t xml:space="preserve">BU-30442918</t>
  </si>
  <si>
    <t xml:space="preserve">0.25 BTC</t>
  </si>
  <si>
    <t xml:space="preserve">L-004</t>
  </si>
  <si>
    <t xml:space="preserve">KR-55207713</t>
  </si>
  <si>
    <t xml:space="preserve">LINK</t>
  </si>
  <si>
    <t xml:space="preserve">400 LINK</t>
  </si>
  <si>
    <t xml:space="preserve">L-015</t>
  </si>
  <si>
    <t xml:space="preserve">BU-30518862</t>
  </si>
  <si>
    <t xml:space="preserve">6 ETH</t>
  </si>
  <si>
    <t xml:space="preserve">L-007</t>
  </si>
  <si>
    <t xml:space="preserve">CB-8901447</t>
  </si>
  <si>
    <t xml:space="preserve">MATIC</t>
  </si>
  <si>
    <t xml:space="preserve">3,000 MATIC</t>
  </si>
  <si>
    <t xml:space="preserve">L-017</t>
  </si>
  <si>
    <t xml:space="preserve">BU-30604135</t>
  </si>
  <si>
    <t xml:space="preserve">0.3 BTC</t>
  </si>
  <si>
    <t xml:space="preserve">CB-8974502</t>
  </si>
  <si>
    <t xml:space="preserve">USDC</t>
  </si>
  <si>
    <t xml:space="preserve">25,000 USDC</t>
  </si>
  <si>
    <t xml:space="preserve">L-018</t>
  </si>
  <si>
    <t xml:space="preserve">CB-W-59014</t>
  </si>
  <si>
    <t xml:space="preserve">30 SOL</t>
  </si>
  <si>
    <t xml:space="preserve">CB-9018873</t>
  </si>
  <si>
    <t xml:space="preserve">25 SOL</t>
  </si>
  <si>
    <t xml:space="preserve">L-013</t>
  </si>
  <si>
    <t xml:space="preserve">Self-custody (Phantom)</t>
  </si>
  <si>
    <t xml:space="preserve">55 SOL</t>
  </si>
  <si>
    <t xml:space="preserve">L-014</t>
  </si>
  <si>
    <t xml:space="preserve">2 ETH</t>
  </si>
  <si>
    <t xml:space="preserve">KR-55401229</t>
  </si>
  <si>
    <t xml:space="preserve">3.5 ETH</t>
  </si>
  <si>
    <t xml:space="preserve">L-009</t>
  </si>
  <si>
    <t xml:space="preserve">ARB</t>
  </si>
  <si>
    <t xml:space="preserve">1,250 ARB</t>
  </si>
  <si>
    <t xml:space="preserve">L-025</t>
  </si>
  <si>
    <t xml:space="preserve">Self-custody (MetaMask)</t>
  </si>
  <si>
    <t xml:space="preserve">0x7c41...9ab2</t>
  </si>
  <si>
    <t xml:space="preserve">0.05 BTC</t>
  </si>
  <si>
    <t xml:space="preserve">CB-9130664</t>
  </si>
  <si>
    <t xml:space="preserve">L-002</t>
  </si>
  <si>
    <t xml:space="preserve">L-003</t>
  </si>
  <si>
    <t xml:space="preserve">0.15 BTC</t>
  </si>
  <si>
    <t xml:space="preserve">L-005</t>
  </si>
  <si>
    <t xml:space="preserve">40 SOL</t>
  </si>
  <si>
    <t xml:space="preserve">CB-9142208</t>
  </si>
  <si>
    <t xml:space="preserve">20 SOL</t>
  </si>
  <si>
    <t xml:space="preserve">5 SOL</t>
  </si>
  <si>
    <t xml:space="preserve">18.64 SOL</t>
  </si>
  <si>
    <t xml:space="preserve">L-023</t>
  </si>
  <si>
    <t xml:space="preserve">16.36 SOL</t>
  </si>
  <si>
    <t xml:space="preserve">L-024</t>
  </si>
  <si>
    <t xml:space="preserve">250 LINK</t>
  </si>
  <si>
    <t xml:space="preserve">L-016</t>
  </si>
  <si>
    <t xml:space="preserve">KR-55488301</t>
  </si>
  <si>
    <t xml:space="preserve">1.73 ETH</t>
  </si>
  <si>
    <t xml:space="preserve">KR-55496870</t>
  </si>
  <si>
    <t xml:space="preserve">0.5 ETH</t>
  </si>
  <si>
    <t xml:space="preserve">5 ETH</t>
  </si>
  <si>
    <t xml:space="preserve">0.27 ETH</t>
  </si>
  <si>
    <t xml:space="preserve">L-011</t>
  </si>
  <si>
    <t xml:space="preserve">3 ETH</t>
  </si>
  <si>
    <t xml:space="preserve">Total</t>
  </si>
  <si>
    <t xml:space="preserve">Columns L and M are the control pair: an asset can only be sold from the account that held it, so every disposal draws basis exclusively from lots sitting in the account named in column L. Column N shows where the lot was originally bought, which is frequently a different venue and is the reason broker-reported basis is missing or wrong. Box designation is the preparer's call. Column (f)/(g) adjustments are not populated; where our basis differs from broker-reported basis, the difference and its reason are on the 1099-DA Recon tab.</t>
  </si>
  <si>
    <t xml:space="preserve">Reconciliation summary</t>
  </si>
  <si>
    <t xml:space="preserve">Capital gains and losses by holding period</t>
  </si>
  <si>
    <t xml:space="preserve">Disposals</t>
  </si>
  <si>
    <t xml:space="preserve">Proceeds</t>
  </si>
  <si>
    <t xml:space="preserve">Cost basis</t>
  </si>
  <si>
    <t xml:space="preserve">Gain / (loss)</t>
  </si>
  <si>
    <t xml:space="preserve">Short-term (Form 8949 Part I)</t>
  </si>
  <si>
    <t xml:space="preserve">Long-term (Form 8949 Part II)</t>
  </si>
  <si>
    <t xml:space="preserve">Net capital gain / (loss)</t>
  </si>
  <si>
    <t xml:space="preserve">Ordinary income from digital assets</t>
  </si>
  <si>
    <t xml:space="preserve">Type</t>
  </si>
  <si>
    <t xml:space="preserve">Events</t>
  </si>
  <si>
    <t xml:space="preserve">Amount (USD)</t>
  </si>
  <si>
    <t xml:space="preserve">Staking rewards</t>
  </si>
  <si>
    <t xml:space="preserve">Airdrops</t>
  </si>
  <si>
    <t xml:space="preserve">Total ordinary income</t>
  </si>
  <si>
    <t xml:space="preserve">Each income event creates an acquisition lot at the same value in the wallet that received it, so the amount taxed as ordinary income becomes cost basis on a later disposal and is not taxed twice.</t>
  </si>
  <si>
    <t xml:space="preserve">Gain / (loss) by asset</t>
  </si>
  <si>
    <t xml:space="preserve">Proceeds by account the asset was sold from</t>
  </si>
  <si>
    <t xml:space="preserve">Account</t>
  </si>
  <si>
    <t xml:space="preserve">Control checks</t>
  </si>
  <si>
    <t xml:space="preserve">Form 8949 detail total ties to summary by term</t>
  </si>
  <si>
    <t xml:space="preserve">Summary by asset ties to summary by term</t>
  </si>
  <si>
    <t xml:space="preserve">Summary by account ties to summary by term</t>
  </si>
  <si>
    <t xml:space="preserve">Every disposal matched to an acquisition lot</t>
  </si>
  <si>
    <t xml:space="preserve">No disposal draws basis from a lot held in another account</t>
  </si>
  <si>
    <t xml:space="preserve">Opening allocation ties to the pre-2025 lot ledger</t>
  </si>
  <si>
    <t xml:space="preserve">Self-transfers excluded from disposals</t>
  </si>
  <si>
    <t xml:space="preserve">Every check must read OK before the workpaper is delivered. The fifth check is the one the new basis rules turn on: under Rev. Proc. 2024-28 an account is its own basis pool, so a disposal that drew basis from a lot sitting in a different account would not be supportable.</t>
  </si>
  <si>
    <t xml:space="preserve">Acquisition lot ledger</t>
  </si>
  <si>
    <t xml:space="preserve">Acquisition date</t>
  </si>
  <si>
    <t xml:space="preserve">Unit cost (USD)</t>
  </si>
  <si>
    <t xml:space="preserve">Total basis (USD)</t>
  </si>
  <si>
    <t xml:space="preserve">Originally acquired at / source</t>
  </si>
  <si>
    <t xml:space="preserve">Account holding it at 1 Jan 2025</t>
  </si>
  <si>
    <t xml:space="preserve">Basis established from</t>
  </si>
  <si>
    <t xml:space="preserve">Status</t>
  </si>
  <si>
    <t xml:space="preserve">On-chain reconstruction</t>
  </si>
  <si>
    <t xml:space="preserve">Closed</t>
  </si>
  <si>
    <t xml:space="preserve">Self-custody (Ledger)</t>
  </si>
  <si>
    <t xml:space="preserve">Partial</t>
  </si>
  <si>
    <t xml:space="preserve">Broker 1099-B</t>
  </si>
  <si>
    <t xml:space="preserve">Broker statement</t>
  </si>
  <si>
    <t xml:space="preserve">L-006</t>
  </si>
  <si>
    <t xml:space="preserve">Acquired during 2025</t>
  </si>
  <si>
    <t xml:space="preserve">Broker 1099-DA</t>
  </si>
  <si>
    <t xml:space="preserve">Open</t>
  </si>
  <si>
    <t xml:space="preserve">Client records</t>
  </si>
  <si>
    <t xml:space="preserve">L-019</t>
  </si>
  <si>
    <t xml:space="preserve">Self-custody (Lido)</t>
  </si>
  <si>
    <t xml:space="preserve">Staking reward - FMV at receipt</t>
  </si>
  <si>
    <t xml:space="preserve">L-020</t>
  </si>
  <si>
    <t xml:space="preserve">L-021</t>
  </si>
  <si>
    <t xml:space="preserve">L-022</t>
  </si>
  <si>
    <t xml:space="preserve">Airdrop - FMV at receipt</t>
  </si>
  <si>
    <t xml:space="preserve">Shaded rows mark basis that is reconstructed rather than documented by a broker. These are the rows most likely to be questioned and are cross-referenced on the Open Items tab. Column H is the account the lot was allocated to at 1 January 2025 under Rev. Proc. 2024-28; lots acquired during 2025 sit in the account that acquired them. Where a lot later moved between accounts, its basis and holding period moved with it, which is what the Transfers tab evidences.</t>
  </si>
  <si>
    <t xml:space="preserve">Opening position at 1 January 2025 - specific unit allocation</t>
  </si>
  <si>
    <t xml:space="preserve">Unused basis allocated (USD)</t>
  </si>
  <si>
    <t xml:space="preserve">Allocated to account</t>
  </si>
  <si>
    <t xml:space="preserve">Basis for the allocation</t>
  </si>
  <si>
    <t xml:space="preserve">Withdrawn to Coinbase in 2021 when the exchange ceased; on-chain trace matches quantity and date</t>
  </si>
  <si>
    <t xml:space="preserve">Withdrawn to the hardware wallet in 2021 when the exchange ceased; single on-chain movement, quantity matches</t>
  </si>
  <si>
    <t xml:space="preserve">Held at the acquiring broker throughout</t>
  </si>
  <si>
    <t xml:space="preserve">Withdrawn to MetaMask in 2021 when the exchange ceased; on-chain trace matches quantity and date</t>
  </si>
  <si>
    <t xml:space="preserve">Held at the acquiring exchange throughout</t>
  </si>
  <si>
    <t xml:space="preserve">Acquired directly into the Phantom address; never moved</t>
  </si>
  <si>
    <t xml:space="preserve">Allocated basis by account and asset</t>
  </si>
  <si>
    <t xml:space="preserve">Rev. Proc. 2024-28 ended universal basis pooling with effect from 1 January 2025. Every wallet and every exchange account is now its own basis pool, and a disposal can only draw basis from lots held in the account it was sold from. The unused basis in lots acquired before 2025 therefore has to be allocated to specific accounts, and this tab is that allocation.</t>
  </si>
  <si>
    <t xml:space="preserve">The specific unit method has been used: each lot is assigned in full to the account that actually held it, supported by the evidence in the final column, rather than spread across accounts by a global formula. It is the more laborious of the two methods the Revenue Procedure permits and the more defensible on examination.</t>
  </si>
  <si>
    <t xml:space="preserve">Two timing points the preparer should note. The allocation must be documented no later than the earlier of the first disposition of a digital asset after 1 January 2025 and the due date of the 2025 return. Once made it cannot be revised: a later reallocation puts the safe harbour at risk. This allocation is a position for the preparer to adopt, not a determination made by us - see Open Items OI-01.</t>
  </si>
  <si>
    <t xml:space="preserve">Self-transfer matching</t>
  </si>
  <si>
    <t xml:space="preserve">Date</t>
  </si>
  <si>
    <t xml:space="preserve">From account</t>
  </si>
  <si>
    <t xml:space="preserve">To account</t>
  </si>
  <si>
    <t xml:space="preserve">Out reference</t>
  </si>
  <si>
    <t xml:space="preserve">In reference</t>
  </si>
  <si>
    <t xml:space="preserve">Basis for matching, and what moved with the lot</t>
  </si>
  <si>
    <t xml:space="preserve">CB-W-44120</t>
  </si>
  <si>
    <t xml:space="preserve">bc1q...7d3f</t>
  </si>
  <si>
    <t xml:space="preserve">Matched</t>
  </si>
  <si>
    <t xml:space="preserve">Software flagged as disposal; matched on quantity, fee and 41-minute window</t>
  </si>
  <si>
    <t xml:space="preserve">CB-W-45902</t>
  </si>
  <si>
    <t xml:space="preserve">0x3f9a...b104</t>
  </si>
  <si>
    <t xml:space="preserve">Matched on-chain to a client-controlled address</t>
  </si>
  <si>
    <t xml:space="preserve">BU-W-11907</t>
  </si>
  <si>
    <t xml:space="preserve">4kQz...9Ttp</t>
  </si>
  <si>
    <t xml:space="preserve">Account closed out after the March sale; network fee treated as basis adjustment</t>
  </si>
  <si>
    <t xml:space="preserve">0x5d18...aa71</t>
  </si>
  <si>
    <t xml:space="preserve">CB-D-48810</t>
  </si>
  <si>
    <t xml:space="preserve">Funding the June sale; matched on-chain to the client's deposit address</t>
  </si>
  <si>
    <t xml:space="preserve">0x8b21...4c7e</t>
  </si>
  <si>
    <t xml:space="preserve">Deposit into liquid staking contract; treated as non-taxable per position taken by preparer</t>
  </si>
  <si>
    <t xml:space="preserve">CB-D-51288</t>
  </si>
  <si>
    <t xml:space="preserve">Return leg of the February transfer; the lots that left in February are the lots that came back</t>
  </si>
  <si>
    <t xml:space="preserve">External account</t>
  </si>
  <si>
    <t xml:space="preserve">n/a</t>
  </si>
  <si>
    <t xml:space="preserve">Unmatched</t>
  </si>
  <si>
    <t xml:space="preserve">Destination not controlled by client per client statement - see Open Items OI-02</t>
  </si>
  <si>
    <t xml:space="preserve">9Hs2...1Qkm</t>
  </si>
  <si>
    <t xml:space="preserve">CB-D-59702</t>
  </si>
  <si>
    <t xml:space="preserve">Funding the September sale; matched on-chain</t>
  </si>
  <si>
    <t xml:space="preserve">9Hs2...4Rtb</t>
  </si>
  <si>
    <t xml:space="preserve">CB-D-60441</t>
  </si>
  <si>
    <t xml:space="preserve">Matched on-chain</t>
  </si>
  <si>
    <t xml:space="preserve">0x9e02...31bd</t>
  </si>
  <si>
    <t xml:space="preserve">KR-D-61190</t>
  </si>
  <si>
    <t xml:space="preserve">Funding the October sale; matched on-chain</t>
  </si>
  <si>
    <t xml:space="preserve">0xa41c...02fd</t>
  </si>
  <si>
    <t xml:space="preserve">Unstaking withdrawal; principal plus accrued rewards already recognised</t>
  </si>
  <si>
    <t xml:space="preserve">9Hs2...8Wda</t>
  </si>
  <si>
    <t xml:space="preserve">CB-D-64118</t>
  </si>
  <si>
    <t xml:space="preserve">Funding the December sale; matched on-chain</t>
  </si>
  <si>
    <t xml:space="preserve">0xb730...5f9c</t>
  </si>
  <si>
    <t xml:space="preserve">KR-D-65002</t>
  </si>
  <si>
    <t xml:space="preserve">Year-end consolidation ahead of the December sale; matched on-chain</t>
  </si>
  <si>
    <t xml:space="preserve">CB-W-65014</t>
  </si>
  <si>
    <t xml:space="preserve">KR-D-65003</t>
  </si>
  <si>
    <t xml:space="preserve">Year-end consolidation ahead of the December sale; matched on exchange records</t>
  </si>
  <si>
    <t xml:space="preserve">13 of the 14 movements above are transfers between addresses and accounts the client controls and are therefore not disposals. Off-the-shelf software reported all of them as sales. The unmatched movement is carried to the Form 8949 tab as a disposal pending the preparer's decision - see Open Items OI-02.</t>
  </si>
  <si>
    <t xml:space="preserve">Under per-account basis tracking these movements are no longer merely a question of whether a sale occurred. Each matched transfer carries specific lots, with their original acquisition dates and basis, out of one pool and into another, and that is what makes a later disposal from the receiving account supportable. The consolidation movements in October and December are the clearest example: without them the December sales could not have drawn basis from the accounts they were sold from.</t>
  </si>
  <si>
    <t xml:space="preserve">Ordinary income - staking rewards and airdrops</t>
  </si>
  <si>
    <t xml:space="preserve">Date received</t>
  </si>
  <si>
    <t xml:space="preserve">FMV per unit (USD)</t>
  </si>
  <si>
    <t xml:space="preserve">Income (USD)</t>
  </si>
  <si>
    <t xml:space="preserve">Received into account</t>
  </si>
  <si>
    <t xml:space="preserve">Note / basis carried forward</t>
  </si>
  <si>
    <t xml:space="preserve">Staking reward</t>
  </si>
  <si>
    <t xml:space="preserve">Quarterly aggregation of daily accruals</t>
  </si>
  <si>
    <t xml:space="preserve">Airdrop</t>
  </si>
  <si>
    <t xml:space="preserve">Dominion and control at claim transaction</t>
  </si>
  <si>
    <t xml:space="preserve">Validator payout, on-chain sourced</t>
  </si>
  <si>
    <t xml:space="preserve">Each income event creates an acquisition lot at the same value in the account that received it (lots L-019 to L-025 on the Lot Ledger tab), so the amount taxed as ordinary income becomes cost basis on a later disposal and is not taxed twice. Because basis is now pooled per account, the account that received the reward matters: it determines which disposals can use that basis.</t>
  </si>
  <si>
    <t xml:space="preserve">Broker-reported figures against reconstructed basis</t>
  </si>
  <si>
    <t xml:space="preserve">Broker / source</t>
  </si>
  <si>
    <t xml:space="preserve">Basis reported by broker</t>
  </si>
  <si>
    <t xml:space="preserve">Basis per this workpaper</t>
  </si>
  <si>
    <t xml:space="preserve">Difference</t>
  </si>
  <si>
    <t xml:space="preserve">Reason for the difference</t>
  </si>
  <si>
    <t xml:space="preserve">Coinbase (1099-DA)</t>
  </si>
  <si>
    <t xml:space="preserve">Broker basis reflects the 2021 transfer-in value, not the original 2019 acquisition cost</t>
  </si>
  <si>
    <t xml:space="preserve">Not reported</t>
  </si>
  <si>
    <t xml:space="preserve">Basis not reported by broker (transferred in, pre-2025 acquisition)</t>
  </si>
  <si>
    <t xml:space="preserve">Basis not reported; lots acquired on the defunct exchange and rebuilt on-chain</t>
  </si>
  <si>
    <t xml:space="preserve">Broker treated a self-transfer in as an acquisition at market</t>
  </si>
  <si>
    <t xml:space="preserve">Kraken (1099-DA)</t>
  </si>
  <si>
    <t xml:space="preserve">Basis not reported by broker</t>
  </si>
  <si>
    <t xml:space="preserve">Broker basis uses the 2023 transfer-in value</t>
  </si>
  <si>
    <t xml:space="preserve">Agrees - no adjustment</t>
  </si>
  <si>
    <t xml:space="preserve">Binance.US (statement)</t>
  </si>
  <si>
    <t xml:space="preserve">No 1099-DA issued; reconstructed from the exchange statement</t>
  </si>
  <si>
    <t xml:space="preserve">No 1099-DA issued; reconstructed from client records</t>
  </si>
  <si>
    <t xml:space="preserve">6 of the 10 documented disposals carry no broker basis at all and the rest carry a basis that reflects a transfer-in value rather than the original acquisition cost. Reporting the broker figures as filed would misstate basis on the lines where a figure was given and leave the remainder unsupported. This tab is the bridge between the forms the client received and the figures on the return.</t>
  </si>
  <si>
    <t xml:space="preserve">The pattern is not random. Basis is missing or wrong precisely where an asset arrived in the account by transfer, because the reporting broker never saw the acquisition. That is also why per-account tracking makes the reconstruction harder: the workpaper has to establish not only what the asset cost but which account held it.</t>
  </si>
  <si>
    <t xml:space="preserve">Open items - decisions required from the preparer</t>
  </si>
  <si>
    <t xml:space="preserve">Ref</t>
  </si>
  <si>
    <t xml:space="preserve">Priority</t>
  </si>
  <si>
    <t xml:space="preserve">Item</t>
  </si>
  <si>
    <t xml:space="preserve">What we found and how we treated it</t>
  </si>
  <si>
    <t xml:space="preserve">What we need from you</t>
  </si>
  <si>
    <t xml:space="preserve">OI-01</t>
  </si>
  <si>
    <t xml:space="preserve">High</t>
  </si>
  <si>
    <t xml:space="preserve">Safe-harbour allocation at 1 January 2025</t>
  </si>
  <si>
    <t xml:space="preserve">Unused basis in the 14 pre-2025 lots has been allocated to specific accounts by the specific unit method, supported by the transfer evidence set out on the Wallet Allocation tab.</t>
  </si>
  <si>
    <t xml:space="preserve">Adopt or amend the allocation. It must be documented before the earlier of the first 2025 disposition and the return due date, and cannot be revised afterwards without putting the safe harbour at risk.</t>
  </si>
  <si>
    <t xml:space="preserve">OI-02</t>
  </si>
  <si>
    <t xml:space="preserve">USDC transfer 09/11/2025</t>
  </si>
  <si>
    <t xml:space="preserve">25,000 USDC left Coinbase to an address the client states is not his. Treated as a disposal at $1.00 pending your decision.</t>
  </si>
  <si>
    <t xml:space="preserve">Confirm ownership. If client-controlled, we re-match and the disposal reverses.</t>
  </si>
  <si>
    <t xml:space="preserve">OI-03</t>
  </si>
  <si>
    <t xml:space="preserve">Liquid staking deposit 06/28/2025</t>
  </si>
  <si>
    <t xml:space="preserve">4.0 ETH deposited into a liquid staking contract, receipt token returned. We have treated the deposit as non-taxable, and the lots moved into the staking account rather than being disposed of.</t>
  </si>
  <si>
    <t xml:space="preserve">Confirm the position your firm takes on liquid staking wrappers.</t>
  </si>
  <si>
    <t xml:space="preserve">OI-04</t>
  </si>
  <si>
    <t xml:space="preserve">Medium</t>
  </si>
  <si>
    <t xml:space="preserve">Defunct exchange lots L-001, L-002, L-007</t>
  </si>
  <si>
    <t xml:space="preserve">Acquisition cost rebuilt from on-chain data and daily index prices. No broker statement exists. The same on-chain trace also establishes which account held each lot at 1 January 2025.</t>
  </si>
  <si>
    <t xml:space="preserve">Confirm acceptable as substantiation, or advise on alternative treatment.</t>
  </si>
  <si>
    <t xml:space="preserve">OI-05</t>
  </si>
  <si>
    <t xml:space="preserve">Airdrop ARB 04/08/2025</t>
  </si>
  <si>
    <t xml:space="preserve">Income recognised at FMV on the claim transaction date, not the snapshot date.</t>
  </si>
  <si>
    <t xml:space="preserve">Confirm timing convention.</t>
  </si>
  <si>
    <t xml:space="preserve">OI-06</t>
  </si>
  <si>
    <t xml:space="preserve">Low</t>
  </si>
  <si>
    <t xml:space="preserve">Staking reward aggregation</t>
  </si>
  <si>
    <t xml:space="preserve">Daily Lido accruals aggregated to quarter-end for practicality; annual total is unaffected.</t>
  </si>
  <si>
    <t xml:space="preserve">Confirm acceptable, or we will deliver the daily schedule.</t>
  </si>
  <si>
    <t xml:space="preserve">OI-07</t>
  </si>
  <si>
    <t xml:space="preserve">MATIC ticker migration</t>
  </si>
  <si>
    <t xml:space="preserve">Token migrated to a new ticker during the year. Treated as a continuation, not a disposal.</t>
  </si>
  <si>
    <t xml:space="preserve">Confirm.</t>
  </si>
  <si>
    <t xml:space="preserve">Nothing on this list has been resolved in the figures without being flagged. Where a treatment was applied to produce a complete workpaper, it is stated above and can be reversed on your instruction.</t>
  </si>
  <si>
    <t xml:space="preserve">Method, conventions and assumptions</t>
  </si>
  <si>
    <t xml:space="preserve">Area</t>
  </si>
  <si>
    <t xml:space="preserve">Treatment applied</t>
  </si>
  <si>
    <t xml:space="preserve">Note</t>
  </si>
  <si>
    <t xml:space="preserve">FIFO applied within each wallet or account separately.</t>
  </si>
  <si>
    <t xml:space="preserve">The client made no adequate identification at or before the time of any disposal, so FIFO is the default.</t>
  </si>
  <si>
    <t xml:space="preserve">Per wallet and per account, as required by Rev. Proc. 2024-28 with effect from 1 January 2025. Universal (aggregate) pooling across accounts is not used.</t>
  </si>
  <si>
    <t xml:space="preserve">Every disposal draws basis only from lots held in the account it was sold from. The control test is on the Summary tab.</t>
  </si>
  <si>
    <t xml:space="preserve">Unused basis in lots acquired before 2025 allocated to specific accounts by the specific unit method, lot by lot.</t>
  </si>
  <si>
    <t xml:space="preserve">Set out in full on the Wallet Allocation tab. Must be documented before the earlier of the first 2025 disposition and the return due date, and cannot be revised afterwards. The preparer adopts the allocation - see Open Items OI-01.</t>
  </si>
  <si>
    <t xml:space="preserve">Specific identification</t>
  </si>
  <si>
    <t xml:space="preserve">Not applied. No lot has been selected retrospectively to improve the result.</t>
  </si>
  <si>
    <t xml:space="preserve">Adequate identification must be made at or before the time of sale under Treas. Reg. 1.1012-1(c). Choosing lots after the fact is not available, and standing instructions were not in place for this client.</t>
  </si>
  <si>
    <t xml:space="preserve">Valuation source</t>
  </si>
  <si>
    <t xml:space="preserve">Daily volume-weighted index price in USD at the timestamp of each transaction.</t>
  </si>
  <si>
    <t xml:space="preserve">Where a venue reported no price, the index price is used and the row is flagged.</t>
  </si>
  <si>
    <t xml:space="preserve">Self-transfers</t>
  </si>
  <si>
    <t xml:space="preserve">Movements between client-controlled accounts are not disposals. The lots move, carrying their acquisition date and basis into the receiving account.</t>
  </si>
  <si>
    <t xml:space="preserve">Matched on quantity net of fee, timestamp proximity and address control evidence. Evidenced on the Transfers tab.</t>
  </si>
  <si>
    <t xml:space="preserve">Network fees</t>
  </si>
  <si>
    <t xml:space="preserve">Transfer fees treated as an adjustment to basis of the transferred lot.</t>
  </si>
  <si>
    <t xml:space="preserve">Not deducted as a separate expense.</t>
  </si>
  <si>
    <t xml:space="preserve">Staking and airdrops</t>
  </si>
  <si>
    <t xml:space="preserve">Ordinary income at FMV on receipt; that amount becomes the lot basis in the account that received it.</t>
  </si>
  <si>
    <t xml:space="preserve">Dominion and control taken as the date the reward was withdrawable or the airdrop claimed.</t>
  </si>
  <si>
    <t xml:space="preserve">Rounding</t>
  </si>
  <si>
    <t xml:space="preserve">Quantities to 8 decimals, USD to 2 decimals. Totals may differ by cents.</t>
  </si>
  <si>
    <t xml:space="preserve">No rounding adjustment has been posted.</t>
  </si>
  <si>
    <t xml:space="preserve">Wash sales</t>
  </si>
  <si>
    <t xml:space="preserve">No wash-sale adjustments applied to digital asset disposals.</t>
  </si>
  <si>
    <t xml:space="preserve">Reflects law as at the delivery date; the preparer retains the reporting position.</t>
  </si>
  <si>
    <t xml:space="preserve">Prepared by kryptotax.eu - JUDr. Ing. Anton Kuric, licensed tax advisor entered in the register of the Slovak Chamber of Tax Advisors, reg. no. 980/2011, Zilina, Slovakia. info@kryptotax.eu. kryptotax.eu does not prepare or sign U.S. tax returns and takes no position on how any item is reported.</t>
  </si>
</sst>
</file>

<file path=xl/styles.xml><?xml version="1.0" encoding="utf-8"?>
<styleSheet xmlns="http://schemas.openxmlformats.org/spreadsheetml/2006/main">
  <numFmts count="4">
    <numFmt numFmtId="164" formatCode="General"/>
    <numFmt numFmtId="165" formatCode="mm/dd/yyyy"/>
    <numFmt numFmtId="166" formatCode="#,##0.########"/>
    <numFmt numFmtId="167" formatCode="\$#,##0.00;&quot;($&quot;#,##0.00\);\-"/>
  </numFmts>
  <fonts count="10">
    <font>
      <sz val="11"/>
      <color theme="1"/>
      <name val="Calibri"/>
      <family val="2"/>
      <charset val="1"/>
    </font>
    <font>
      <sz val="10"/>
      <name val="Arial"/>
      <family val="0"/>
    </font>
    <font>
      <sz val="10"/>
      <name val="Arial"/>
      <family val="0"/>
    </font>
    <font>
      <sz val="10"/>
      <name val="Arial"/>
      <family val="0"/>
    </font>
    <font>
      <b val="true"/>
      <sz val="11"/>
      <color rgb="FFFFFFFF"/>
      <name val="Arial"/>
      <family val="0"/>
      <charset val="1"/>
    </font>
    <font>
      <b val="true"/>
      <sz val="16"/>
      <color rgb="FF1F3864"/>
      <name val="Arial"/>
      <family val="0"/>
      <charset val="1"/>
    </font>
    <font>
      <sz val="9"/>
      <color rgb="FF595959"/>
      <name val="Arial"/>
      <family val="0"/>
      <charset val="1"/>
    </font>
    <font>
      <b val="true"/>
      <sz val="10"/>
      <name val="Arial"/>
      <family val="0"/>
      <charset val="1"/>
    </font>
    <font>
      <sz val="10"/>
      <name val="Arial"/>
      <family val="0"/>
      <charset val="1"/>
    </font>
    <font>
      <b val="true"/>
      <sz val="11"/>
      <color rgb="FF1F3864"/>
      <name val="Arial"/>
      <family val="0"/>
      <charset val="1"/>
    </font>
  </fonts>
  <fills count="6">
    <fill>
      <patternFill patternType="none"/>
    </fill>
    <fill>
      <patternFill patternType="gray125"/>
    </fill>
    <fill>
      <patternFill patternType="solid">
        <fgColor rgb="FF1F3864"/>
        <bgColor rgb="FF333333"/>
      </patternFill>
    </fill>
    <fill>
      <patternFill patternType="solid">
        <fgColor rgb="FFD9E2F3"/>
        <bgColor rgb="FFF2F2F2"/>
      </patternFill>
    </fill>
    <fill>
      <patternFill patternType="solid">
        <fgColor rgb="FFF2F2F2"/>
        <bgColor rgb="FFFFFFFF"/>
      </patternFill>
    </fill>
    <fill>
      <patternFill patternType="solid">
        <fgColor rgb="FFFFF2CC"/>
        <bgColor rgb="FFF2F2F2"/>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center" textRotation="0" wrapText="true" indent="0" shrinkToFit="false"/>
      <protection locked="true" hidden="false"/>
    </xf>
    <xf numFmtId="164" fontId="8" fillId="0" borderId="0" xfId="0" applyFont="true" applyBorder="true" applyAlignment="true" applyProtection="false">
      <alignment horizontal="general" vertical="center"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7" fillId="3" borderId="1" xfId="0" applyFont="true" applyBorder="true" applyAlignment="true" applyProtection="false">
      <alignment horizontal="general" vertical="center" textRotation="0" wrapText="tru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5" fontId="8" fillId="0" borderId="1" xfId="0" applyFont="true" applyBorder="true" applyAlignment="false" applyProtection="false">
      <alignment horizontal="general" vertical="bottom" textRotation="0" wrapText="false" indent="0" shrinkToFit="false"/>
      <protection locked="true" hidden="false"/>
    </xf>
    <xf numFmtId="166" fontId="8" fillId="0" borderId="1" xfId="0" applyFont="true" applyBorder="true" applyAlignment="false" applyProtection="false">
      <alignment horizontal="general" vertical="bottom" textRotation="0" wrapText="false" indent="0" shrinkToFit="false"/>
      <protection locked="true" hidden="false"/>
    </xf>
    <xf numFmtId="167" fontId="8" fillId="0" borderId="1" xfId="0" applyFont="true" applyBorder="true" applyAlignment="false" applyProtection="false">
      <alignment horizontal="general" vertical="bottom" textRotation="0" wrapText="false" indent="0" shrinkToFit="false"/>
      <protection locked="true" hidden="false"/>
    </xf>
    <xf numFmtId="164" fontId="7" fillId="4" borderId="1" xfId="0" applyFont="true" applyBorder="true" applyAlignment="false" applyProtection="false">
      <alignment horizontal="general" vertical="bottom" textRotation="0" wrapText="false" indent="0" shrinkToFit="false"/>
      <protection locked="true" hidden="false"/>
    </xf>
    <xf numFmtId="167" fontId="7" fillId="4" borderId="1"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xf numFmtId="164" fontId="9" fillId="0" borderId="0" xfId="0" applyFont="true" applyBorder="true" applyAlignment="true" applyProtection="false">
      <alignment horizontal="general" vertical="center" textRotation="0" wrapText="true" indent="0" shrinkToFit="false"/>
      <protection locked="true" hidden="false"/>
    </xf>
    <xf numFmtId="164" fontId="7" fillId="3" borderId="1" xfId="0" applyFont="true" applyBorder="true" applyAlignment="false" applyProtection="false">
      <alignment horizontal="general" vertical="bottom" textRotation="0" wrapText="fals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5" fontId="8" fillId="5" borderId="1" xfId="0" applyFont="true" applyBorder="true" applyAlignment="false" applyProtection="false">
      <alignment horizontal="general" vertical="bottom" textRotation="0" wrapText="false" indent="0" shrinkToFit="false"/>
      <protection locked="true" hidden="false"/>
    </xf>
    <xf numFmtId="166" fontId="8" fillId="5" borderId="1" xfId="0" applyFont="true" applyBorder="true" applyAlignment="false" applyProtection="false">
      <alignment horizontal="general" vertical="bottom" textRotation="0" wrapText="false" indent="0" shrinkToFit="false"/>
      <protection locked="true" hidden="false"/>
    </xf>
    <xf numFmtId="167" fontId="8" fillId="5"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5" fontId="8" fillId="0" borderId="1" xfId="0" applyFont="true" applyBorder="true" applyAlignment="true" applyProtection="false">
      <alignment horizontal="general" vertical="top" textRotation="0" wrapText="true" indent="0" shrinkToFit="false"/>
      <protection locked="true" hidden="false"/>
    </xf>
    <xf numFmtId="166" fontId="8" fillId="0" borderId="1" xfId="0" applyFont="true" applyBorder="true" applyAlignment="true" applyProtection="false">
      <alignment horizontal="general" vertical="top" textRotation="0" wrapText="true" indent="0" shrinkToFit="false"/>
      <protection locked="true" hidden="false"/>
    </xf>
    <xf numFmtId="167" fontId="8" fillId="0" borderId="1"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F2F2F2"/>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6" min="2" style="0" width="20"/>
  </cols>
  <sheetData>
    <row r="1" customFormat="false" ht="15" hidden="false" customHeight="false" outlineLevel="0" collapsed="false">
      <c r="A1" s="1" t="s">
        <v>0</v>
      </c>
      <c r="B1" s="2"/>
      <c r="C1" s="2"/>
      <c r="D1" s="2"/>
      <c r="E1" s="2"/>
      <c r="F1" s="2"/>
    </row>
    <row r="2" customFormat="false" ht="19.7" hidden="false" customHeight="false" outlineLevel="0" collapsed="false">
      <c r="A2" s="3" t="s">
        <v>1</v>
      </c>
    </row>
    <row r="3" customFormat="false" ht="15" hidden="false" customHeight="false" outlineLevel="0" collapsed="false">
      <c r="A3" s="4" t="s">
        <v>2</v>
      </c>
    </row>
    <row r="5" customFormat="false" ht="30" hidden="false" customHeight="true" outlineLevel="0" collapsed="false">
      <c r="A5" s="5" t="s">
        <v>3</v>
      </c>
      <c r="B5" s="6" t="s">
        <v>4</v>
      </c>
      <c r="C5" s="6"/>
      <c r="D5" s="6"/>
      <c r="E5" s="6"/>
      <c r="F5" s="6"/>
    </row>
    <row r="6" customFormat="false" ht="15" hidden="false" customHeight="false" outlineLevel="0" collapsed="false">
      <c r="A6" s="7" t="s">
        <v>5</v>
      </c>
      <c r="B6" s="8" t="s">
        <v>6</v>
      </c>
      <c r="C6" s="8"/>
      <c r="D6" s="8"/>
      <c r="E6" s="8"/>
      <c r="F6" s="8"/>
    </row>
    <row r="7" customFormat="false" ht="15" hidden="false" customHeight="false" outlineLevel="0" collapsed="false">
      <c r="A7" s="7" t="s">
        <v>7</v>
      </c>
      <c r="B7" s="8" t="s">
        <v>8</v>
      </c>
      <c r="C7" s="8"/>
      <c r="D7" s="8"/>
      <c r="E7" s="8"/>
      <c r="F7" s="8"/>
    </row>
    <row r="8" customFormat="false" ht="15" hidden="false" customHeight="false" outlineLevel="0" collapsed="false">
      <c r="A8" s="7" t="s">
        <v>9</v>
      </c>
      <c r="B8" s="8" t="s">
        <v>10</v>
      </c>
      <c r="C8" s="8"/>
      <c r="D8" s="8"/>
      <c r="E8" s="8"/>
      <c r="F8" s="8"/>
    </row>
    <row r="9" customFormat="false" ht="15" hidden="false" customHeight="false" outlineLevel="0" collapsed="false">
      <c r="A9" s="7" t="s">
        <v>11</v>
      </c>
      <c r="B9" s="8" t="s">
        <v>12</v>
      </c>
      <c r="C9" s="8"/>
      <c r="D9" s="8"/>
      <c r="E9" s="8"/>
      <c r="F9" s="8"/>
    </row>
    <row r="10" customFormat="false" ht="15" hidden="false" customHeight="false" outlineLevel="0" collapsed="false">
      <c r="A10" s="7" t="s">
        <v>13</v>
      </c>
      <c r="B10" s="8" t="s">
        <v>14</v>
      </c>
      <c r="C10" s="8"/>
      <c r="D10" s="8"/>
      <c r="E10" s="8"/>
      <c r="F10" s="8"/>
    </row>
    <row r="11" customFormat="false" ht="15" hidden="false" customHeight="false" outlineLevel="0" collapsed="false">
      <c r="A11" s="7" t="s">
        <v>15</v>
      </c>
      <c r="B11" s="8" t="s">
        <v>16</v>
      </c>
      <c r="C11" s="8"/>
      <c r="D11" s="8"/>
      <c r="E11" s="8"/>
      <c r="F11" s="8"/>
    </row>
    <row r="12" customFormat="false" ht="15" hidden="false" customHeight="false" outlineLevel="0" collapsed="false">
      <c r="A12" s="7" t="s">
        <v>17</v>
      </c>
      <c r="B12" s="8" t="s">
        <v>18</v>
      </c>
      <c r="C12" s="8"/>
      <c r="D12" s="8"/>
      <c r="E12" s="8"/>
      <c r="F12" s="8"/>
    </row>
    <row r="13" customFormat="false" ht="15" hidden="false" customHeight="false" outlineLevel="0" collapsed="false">
      <c r="A13" s="7" t="s">
        <v>19</v>
      </c>
      <c r="B13" s="8" t="s">
        <v>20</v>
      </c>
      <c r="C13" s="8"/>
      <c r="D13" s="8"/>
      <c r="E13" s="8"/>
      <c r="F13" s="8"/>
    </row>
    <row r="14" customFormat="false" ht="15" hidden="false" customHeight="false" outlineLevel="0" collapsed="false">
      <c r="A14" s="7" t="s">
        <v>21</v>
      </c>
      <c r="B14" s="8" t="s">
        <v>22</v>
      </c>
      <c r="C14" s="8"/>
      <c r="D14" s="8"/>
      <c r="E14" s="8"/>
      <c r="F14" s="8"/>
    </row>
    <row r="15" customFormat="false" ht="15" hidden="false" customHeight="false" outlineLevel="0" collapsed="false">
      <c r="A15" s="7" t="s">
        <v>23</v>
      </c>
      <c r="B15" s="8" t="s">
        <v>24</v>
      </c>
      <c r="C15" s="8"/>
      <c r="D15" s="8"/>
      <c r="E15" s="8"/>
      <c r="F15" s="8"/>
    </row>
    <row r="16" customFormat="false" ht="15" hidden="false" customHeight="false" outlineLevel="0" collapsed="false">
      <c r="A16" s="7" t="s">
        <v>25</v>
      </c>
      <c r="B16" s="8" t="s">
        <v>26</v>
      </c>
      <c r="C16" s="8"/>
      <c r="D16" s="8"/>
      <c r="E16" s="8"/>
      <c r="F16" s="8"/>
    </row>
    <row r="18" customFormat="false" ht="15" hidden="false" customHeight="false" outlineLevel="0" collapsed="false">
      <c r="A18" s="9" t="s">
        <v>27</v>
      </c>
    </row>
    <row r="19" customFormat="false" ht="13.5" hidden="false" customHeight="true" outlineLevel="0" collapsed="false">
      <c r="A19" s="10" t="s">
        <v>28</v>
      </c>
      <c r="B19" s="10"/>
      <c r="C19" s="10"/>
      <c r="D19" s="10"/>
      <c r="E19" s="10"/>
      <c r="F19" s="10"/>
    </row>
    <row r="20" customFormat="false" ht="27.75" hidden="false" customHeight="true" outlineLevel="0" collapsed="false">
      <c r="A20" s="10" t="s">
        <v>29</v>
      </c>
      <c r="B20" s="10"/>
      <c r="C20" s="10"/>
      <c r="D20" s="10"/>
      <c r="E20" s="10"/>
      <c r="F20" s="10"/>
    </row>
    <row r="21" customFormat="false" ht="13.5" hidden="false" customHeight="true" outlineLevel="0" collapsed="false">
      <c r="A21" s="10" t="s">
        <v>30</v>
      </c>
      <c r="B21" s="10"/>
      <c r="C21" s="10"/>
      <c r="D21" s="10"/>
      <c r="E21" s="10"/>
      <c r="F21" s="10"/>
    </row>
    <row r="22" customFormat="false" ht="13.5" hidden="false" customHeight="true" outlineLevel="0" collapsed="false">
      <c r="A22" s="10" t="s">
        <v>31</v>
      </c>
      <c r="B22" s="10"/>
      <c r="C22" s="10"/>
      <c r="D22" s="10"/>
      <c r="E22" s="10"/>
      <c r="F22" s="10"/>
    </row>
    <row r="23" customFormat="false" ht="27.75" hidden="false" customHeight="true" outlineLevel="0" collapsed="false">
      <c r="A23" s="10" t="s">
        <v>32</v>
      </c>
      <c r="B23" s="10"/>
      <c r="C23" s="10"/>
      <c r="D23" s="10"/>
      <c r="E23" s="10"/>
      <c r="F23" s="10"/>
    </row>
    <row r="24" customFormat="false" ht="27.75" hidden="false" customHeight="true" outlineLevel="0" collapsed="false">
      <c r="A24" s="10" t="s">
        <v>33</v>
      </c>
      <c r="B24" s="10"/>
      <c r="C24" s="10"/>
      <c r="D24" s="10"/>
      <c r="E24" s="10"/>
      <c r="F24" s="10"/>
    </row>
    <row r="25" customFormat="false" ht="27.75" hidden="false" customHeight="true" outlineLevel="0" collapsed="false">
      <c r="A25" s="10" t="s">
        <v>34</v>
      </c>
      <c r="B25" s="10"/>
      <c r="C25" s="10"/>
      <c r="D25" s="10"/>
      <c r="E25" s="10"/>
      <c r="F25" s="10"/>
    </row>
    <row r="26" customFormat="false" ht="13.5" hidden="false" customHeight="true" outlineLevel="0" collapsed="false">
      <c r="A26" s="10" t="s">
        <v>35</v>
      </c>
      <c r="B26" s="10"/>
      <c r="C26" s="10"/>
      <c r="D26" s="10"/>
      <c r="E26" s="10"/>
      <c r="F26" s="10"/>
    </row>
    <row r="28" customFormat="false" ht="15" hidden="false" customHeight="false" outlineLevel="0" collapsed="false">
      <c r="A28" s="9" t="s">
        <v>36</v>
      </c>
    </row>
    <row r="29" customFormat="false" ht="15" hidden="false" customHeight="false" outlineLevel="0" collapsed="false">
      <c r="A29" s="7" t="s">
        <v>37</v>
      </c>
      <c r="B29" s="8" t="s">
        <v>38</v>
      </c>
      <c r="C29" s="8"/>
      <c r="D29" s="8"/>
      <c r="E29" s="8"/>
      <c r="F29" s="8"/>
    </row>
    <row r="30" customFormat="false" ht="15" hidden="false" customHeight="false" outlineLevel="0" collapsed="false">
      <c r="A30" s="7" t="s">
        <v>39</v>
      </c>
      <c r="B30" s="8" t="s">
        <v>40</v>
      </c>
      <c r="C30" s="8"/>
      <c r="D30" s="8"/>
      <c r="E30" s="8"/>
      <c r="F30" s="8"/>
    </row>
    <row r="31" customFormat="false" ht="15" hidden="false" customHeight="false" outlineLevel="0" collapsed="false">
      <c r="A31" s="7" t="s">
        <v>41</v>
      </c>
      <c r="B31" s="8" t="s">
        <v>42</v>
      </c>
      <c r="C31" s="8"/>
      <c r="D31" s="8"/>
      <c r="E31" s="8"/>
      <c r="F31" s="8"/>
    </row>
    <row r="32" customFormat="false" ht="15" hidden="false" customHeight="false" outlineLevel="0" collapsed="false">
      <c r="A32" s="7" t="s">
        <v>43</v>
      </c>
      <c r="B32" s="8" t="s">
        <v>44</v>
      </c>
      <c r="C32" s="8"/>
      <c r="D32" s="8"/>
      <c r="E32" s="8"/>
      <c r="F32" s="8"/>
    </row>
    <row r="33" customFormat="false" ht="15" hidden="false" customHeight="false" outlineLevel="0" collapsed="false">
      <c r="A33" s="7" t="s">
        <v>45</v>
      </c>
      <c r="B33" s="8" t="s">
        <v>46</v>
      </c>
      <c r="C33" s="8"/>
      <c r="D33" s="8"/>
      <c r="E33" s="8"/>
      <c r="F33" s="8"/>
    </row>
    <row r="34" customFormat="false" ht="15" hidden="false" customHeight="false" outlineLevel="0" collapsed="false">
      <c r="A34" s="7" t="s">
        <v>47</v>
      </c>
      <c r="B34" s="8" t="s">
        <v>48</v>
      </c>
      <c r="C34" s="8"/>
      <c r="D34" s="8"/>
      <c r="E34" s="8"/>
      <c r="F34" s="8"/>
    </row>
    <row r="35" customFormat="false" ht="15" hidden="false" customHeight="false" outlineLevel="0" collapsed="false">
      <c r="A35" s="7" t="s">
        <v>49</v>
      </c>
      <c r="B35" s="8" t="s">
        <v>50</v>
      </c>
      <c r="C35" s="8"/>
      <c r="D35" s="8"/>
      <c r="E35" s="8"/>
      <c r="F35" s="8"/>
    </row>
    <row r="36" customFormat="false" ht="15" hidden="false" customHeight="false" outlineLevel="0" collapsed="false">
      <c r="A36" s="7" t="s">
        <v>51</v>
      </c>
      <c r="B36" s="8" t="s">
        <v>52</v>
      </c>
      <c r="C36" s="8"/>
      <c r="D36" s="8"/>
      <c r="E36" s="8"/>
      <c r="F36" s="8"/>
    </row>
    <row r="37" customFormat="false" ht="15" hidden="false" customHeight="false" outlineLevel="0" collapsed="false">
      <c r="A37" s="7" t="s">
        <v>53</v>
      </c>
      <c r="B37" s="8" t="s">
        <v>54</v>
      </c>
      <c r="C37" s="8"/>
      <c r="D37" s="8"/>
      <c r="E37" s="8"/>
      <c r="F37" s="8"/>
    </row>
  </sheetData>
  <mergeCells count="29">
    <mergeCell ref="B5:F5"/>
    <mergeCell ref="B6:F6"/>
    <mergeCell ref="B7:F7"/>
    <mergeCell ref="B8:F8"/>
    <mergeCell ref="B9:F9"/>
    <mergeCell ref="B10:F10"/>
    <mergeCell ref="B11:F11"/>
    <mergeCell ref="B12:F12"/>
    <mergeCell ref="B13:F13"/>
    <mergeCell ref="B14:F14"/>
    <mergeCell ref="B15:F15"/>
    <mergeCell ref="B16:F16"/>
    <mergeCell ref="A19:F19"/>
    <mergeCell ref="A20:F20"/>
    <mergeCell ref="A21:F21"/>
    <mergeCell ref="A22:F22"/>
    <mergeCell ref="A23:F23"/>
    <mergeCell ref="A24:F24"/>
    <mergeCell ref="A25:F25"/>
    <mergeCell ref="A26:F26"/>
    <mergeCell ref="B29:F29"/>
    <mergeCell ref="B30:F30"/>
    <mergeCell ref="B31:F31"/>
    <mergeCell ref="B32:F32"/>
    <mergeCell ref="B33:F33"/>
    <mergeCell ref="B34:F34"/>
    <mergeCell ref="B35:F35"/>
    <mergeCell ref="B36:F36"/>
    <mergeCell ref="B37:F3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3" min="2" style="0" width="66"/>
  </cols>
  <sheetData>
    <row r="1" customFormat="false" ht="15" hidden="false" customHeight="false" outlineLevel="0" collapsed="false">
      <c r="A1" s="1" t="s">
        <v>0</v>
      </c>
      <c r="B1" s="2"/>
      <c r="C1" s="2"/>
    </row>
    <row r="2" customFormat="false" ht="19.7" hidden="false" customHeight="false" outlineLevel="0" collapsed="false">
      <c r="A2" s="3" t="s">
        <v>344</v>
      </c>
    </row>
    <row r="3" customFormat="false" ht="15" hidden="false" customHeight="false" outlineLevel="0" collapsed="false">
      <c r="A3" s="4" t="s">
        <v>2</v>
      </c>
    </row>
    <row r="5" customFormat="false" ht="30" hidden="false" customHeight="true" outlineLevel="0" collapsed="false">
      <c r="A5" s="11" t="s">
        <v>345</v>
      </c>
      <c r="B5" s="11" t="s">
        <v>346</v>
      </c>
      <c r="C5" s="11" t="s">
        <v>347</v>
      </c>
    </row>
    <row r="6" customFormat="false" ht="27.75" hidden="false" customHeight="true" outlineLevel="0" collapsed="false">
      <c r="A6" s="25" t="s">
        <v>11</v>
      </c>
      <c r="B6" s="25" t="s">
        <v>348</v>
      </c>
      <c r="C6" s="25" t="s">
        <v>349</v>
      </c>
    </row>
    <row r="7" customFormat="false" ht="42" hidden="false" customHeight="true" outlineLevel="0" collapsed="false">
      <c r="A7" s="25" t="s">
        <v>13</v>
      </c>
      <c r="B7" s="25" t="s">
        <v>350</v>
      </c>
      <c r="C7" s="25" t="s">
        <v>351</v>
      </c>
    </row>
    <row r="8" customFormat="false" ht="55.5" hidden="false" customHeight="true" outlineLevel="0" collapsed="false">
      <c r="A8" s="25" t="s">
        <v>15</v>
      </c>
      <c r="B8" s="25" t="s">
        <v>352</v>
      </c>
      <c r="C8" s="25" t="s">
        <v>353</v>
      </c>
    </row>
    <row r="9" customFormat="false" ht="42" hidden="false" customHeight="true" outlineLevel="0" collapsed="false">
      <c r="A9" s="25" t="s">
        <v>354</v>
      </c>
      <c r="B9" s="25" t="s">
        <v>355</v>
      </c>
      <c r="C9" s="25" t="s">
        <v>356</v>
      </c>
    </row>
    <row r="10" customFormat="false" ht="27.75" hidden="false" customHeight="true" outlineLevel="0" collapsed="false">
      <c r="A10" s="25" t="s">
        <v>357</v>
      </c>
      <c r="B10" s="25" t="s">
        <v>358</v>
      </c>
      <c r="C10" s="25" t="s">
        <v>359</v>
      </c>
    </row>
    <row r="11" customFormat="false" ht="42" hidden="false" customHeight="true" outlineLevel="0" collapsed="false">
      <c r="A11" s="25" t="s">
        <v>360</v>
      </c>
      <c r="B11" s="25" t="s">
        <v>361</v>
      </c>
      <c r="C11" s="25" t="s">
        <v>362</v>
      </c>
    </row>
    <row r="12" customFormat="false" ht="27.75" hidden="false" customHeight="true" outlineLevel="0" collapsed="false">
      <c r="A12" s="25" t="s">
        <v>363</v>
      </c>
      <c r="B12" s="25" t="s">
        <v>364</v>
      </c>
      <c r="C12" s="25" t="s">
        <v>365</v>
      </c>
    </row>
    <row r="13" customFormat="false" ht="27.75" hidden="false" customHeight="true" outlineLevel="0" collapsed="false">
      <c r="A13" s="25" t="s">
        <v>366</v>
      </c>
      <c r="B13" s="25" t="s">
        <v>367</v>
      </c>
      <c r="C13" s="25" t="s">
        <v>368</v>
      </c>
    </row>
    <row r="14" customFormat="false" ht="27.75" hidden="false" customHeight="true" outlineLevel="0" collapsed="false">
      <c r="A14" s="25" t="s">
        <v>369</v>
      </c>
      <c r="B14" s="25" t="s">
        <v>370</v>
      </c>
      <c r="C14" s="25" t="s">
        <v>371</v>
      </c>
    </row>
    <row r="15" customFormat="false" ht="27.75" hidden="false" customHeight="true" outlineLevel="0" collapsed="false">
      <c r="A15" s="25" t="s">
        <v>372</v>
      </c>
      <c r="B15" s="25" t="s">
        <v>373</v>
      </c>
      <c r="C15" s="25" t="s">
        <v>374</v>
      </c>
    </row>
    <row r="17" customFormat="false" ht="27.75" hidden="false" customHeight="true" outlineLevel="0" collapsed="false">
      <c r="A17" s="18" t="s">
        <v>375</v>
      </c>
      <c r="B17" s="18"/>
      <c r="C17" s="18"/>
    </row>
  </sheetData>
  <mergeCells count="1">
    <mergeCell ref="A17:C1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8"/>
    <col collapsed="false" customWidth="true" hidden="false" outlineLevel="0" max="3" min="3" style="0" width="26"/>
    <col collapsed="false" customWidth="true" hidden="false" outlineLevel="0" max="4" min="4" style="0" width="10"/>
    <col collapsed="false" customWidth="true" hidden="false" outlineLevel="0" max="5" min="5" style="0" width="14"/>
    <col collapsed="false" customWidth="true" hidden="false" outlineLevel="0" max="6" min="6" style="0" width="13"/>
    <col collapsed="false" customWidth="true" hidden="false" outlineLevel="0" max="7" min="7" style="0" width="12"/>
    <col collapsed="false" customWidth="true" hidden="false" outlineLevel="0" max="8" min="8" style="0" width="14"/>
    <col collapsed="false" customWidth="true" hidden="false" outlineLevel="0" max="10" min="9" style="0" width="15"/>
    <col collapsed="false" customWidth="true" hidden="false" outlineLevel="0" max="11" min="11" style="0" width="16"/>
    <col collapsed="false" customWidth="true" hidden="false" outlineLevel="0" max="13" min="12" style="0" width="24"/>
    <col collapsed="false" customWidth="true" hidden="false" outlineLevel="0" max="14" min="14" style="0" width="26"/>
    <col collapsed="false" customWidth="true" hidden="false" outlineLevel="0" max="15" min="15" style="0" width="18"/>
  </cols>
  <sheetData>
    <row r="1" customFormat="false" ht="15" hidden="false" customHeight="false" outlineLevel="0" collapsed="false">
      <c r="A1" s="1" t="s">
        <v>0</v>
      </c>
      <c r="B1" s="2"/>
      <c r="C1" s="2"/>
      <c r="D1" s="2"/>
      <c r="E1" s="2"/>
      <c r="F1" s="2"/>
      <c r="G1" s="2"/>
      <c r="H1" s="2"/>
      <c r="I1" s="2"/>
      <c r="J1" s="2"/>
      <c r="K1" s="2"/>
      <c r="L1" s="2"/>
      <c r="M1" s="2"/>
      <c r="N1" s="2"/>
      <c r="O1" s="2"/>
    </row>
    <row r="2" customFormat="false" ht="19.7" hidden="false" customHeight="false" outlineLevel="0" collapsed="false">
      <c r="A2" s="3" t="s">
        <v>55</v>
      </c>
    </row>
    <row r="3" customFormat="false" ht="15" hidden="false" customHeight="false" outlineLevel="0" collapsed="false">
      <c r="A3" s="4" t="s">
        <v>2</v>
      </c>
    </row>
    <row r="5" customFormat="false" ht="30" hidden="false" customHeight="true" outlineLevel="0" collapsed="false">
      <c r="A5" s="11" t="s">
        <v>56</v>
      </c>
      <c r="B5" s="11" t="s">
        <v>57</v>
      </c>
      <c r="C5" s="11" t="s">
        <v>58</v>
      </c>
      <c r="D5" s="11" t="s">
        <v>59</v>
      </c>
      <c r="E5" s="11" t="s">
        <v>60</v>
      </c>
      <c r="F5" s="11" t="s">
        <v>61</v>
      </c>
      <c r="G5" s="11" t="s">
        <v>62</v>
      </c>
      <c r="H5" s="11" t="s">
        <v>63</v>
      </c>
      <c r="I5" s="11" t="s">
        <v>64</v>
      </c>
      <c r="J5" s="11" t="s">
        <v>65</v>
      </c>
      <c r="K5" s="11" t="s">
        <v>66</v>
      </c>
      <c r="L5" s="11" t="s">
        <v>67</v>
      </c>
      <c r="M5" s="11" t="s">
        <v>68</v>
      </c>
      <c r="N5" s="11" t="s">
        <v>69</v>
      </c>
      <c r="O5" s="11" t="s">
        <v>70</v>
      </c>
    </row>
    <row r="6" customFormat="false" ht="15" hidden="false" customHeight="false" outlineLevel="0" collapsed="false">
      <c r="A6" s="12" t="n">
        <v>1</v>
      </c>
      <c r="B6" s="12" t="s">
        <v>71</v>
      </c>
      <c r="C6" s="12" t="s">
        <v>72</v>
      </c>
      <c r="D6" s="12" t="s">
        <v>73</v>
      </c>
      <c r="E6" s="13" t="n">
        <v>43630</v>
      </c>
      <c r="F6" s="13" t="n">
        <v>45686</v>
      </c>
      <c r="G6" s="12" t="s">
        <v>74</v>
      </c>
      <c r="H6" s="14" t="n">
        <v>0.4</v>
      </c>
      <c r="I6" s="15" t="n">
        <v>41672</v>
      </c>
      <c r="J6" s="15" t="n">
        <v>3456</v>
      </c>
      <c r="K6" s="15" t="n">
        <f aca="false">I6-J6</f>
        <v>38216</v>
      </c>
      <c r="L6" s="12" t="s">
        <v>75</v>
      </c>
      <c r="M6" s="12" t="s">
        <v>75</v>
      </c>
      <c r="N6" s="12" t="s">
        <v>76</v>
      </c>
      <c r="O6" s="12" t="s">
        <v>77</v>
      </c>
    </row>
    <row r="7" customFormat="false" ht="15" hidden="false" customHeight="false" outlineLevel="0" collapsed="false">
      <c r="A7" s="12" t="n">
        <v>2</v>
      </c>
      <c r="B7" s="12" t="s">
        <v>78</v>
      </c>
      <c r="C7" s="12" t="s">
        <v>79</v>
      </c>
      <c r="D7" s="12" t="s">
        <v>80</v>
      </c>
      <c r="E7" s="13" t="n">
        <v>44441</v>
      </c>
      <c r="F7" s="13" t="n">
        <v>45714</v>
      </c>
      <c r="G7" s="12" t="s">
        <v>74</v>
      </c>
      <c r="H7" s="14" t="n">
        <v>6.5</v>
      </c>
      <c r="I7" s="15" t="n">
        <v>17449.25</v>
      </c>
      <c r="J7" s="15" t="n">
        <v>24780.6</v>
      </c>
      <c r="K7" s="15" t="n">
        <f aca="false">I7-J7</f>
        <v>-7331.35</v>
      </c>
      <c r="L7" s="12" t="s">
        <v>81</v>
      </c>
      <c r="M7" s="12" t="s">
        <v>81</v>
      </c>
      <c r="N7" s="12" t="s">
        <v>81</v>
      </c>
      <c r="O7" s="12" t="s">
        <v>82</v>
      </c>
    </row>
    <row r="8" customFormat="false" ht="15" hidden="false" customHeight="false" outlineLevel="0" collapsed="false">
      <c r="A8" s="12" t="n">
        <v>3</v>
      </c>
      <c r="B8" s="12" t="s">
        <v>78</v>
      </c>
      <c r="C8" s="12" t="s">
        <v>83</v>
      </c>
      <c r="D8" s="12" t="s">
        <v>84</v>
      </c>
      <c r="E8" s="13" t="n">
        <v>45579</v>
      </c>
      <c r="F8" s="13" t="n">
        <v>45714</v>
      </c>
      <c r="G8" s="12" t="s">
        <v>85</v>
      </c>
      <c r="H8" s="14" t="n">
        <v>1.5</v>
      </c>
      <c r="I8" s="15" t="n">
        <v>4026.75</v>
      </c>
      <c r="J8" s="15" t="n">
        <v>3917.7</v>
      </c>
      <c r="K8" s="15" t="n">
        <f aca="false">I8-J8</f>
        <v>109.05</v>
      </c>
      <c r="L8" s="12" t="s">
        <v>81</v>
      </c>
      <c r="M8" s="12" t="s">
        <v>81</v>
      </c>
      <c r="N8" s="12" t="s">
        <v>81</v>
      </c>
      <c r="O8" s="12" t="s">
        <v>82</v>
      </c>
    </row>
    <row r="9" customFormat="false" ht="15" hidden="false" customHeight="false" outlineLevel="0" collapsed="false">
      <c r="A9" s="12" t="n">
        <v>4</v>
      </c>
      <c r="B9" s="12" t="s">
        <v>86</v>
      </c>
      <c r="C9" s="12" t="s">
        <v>87</v>
      </c>
      <c r="D9" s="12" t="s">
        <v>88</v>
      </c>
      <c r="E9" s="13" t="n">
        <v>44711</v>
      </c>
      <c r="F9" s="13" t="n">
        <v>45728</v>
      </c>
      <c r="G9" s="12" t="s">
        <v>74</v>
      </c>
      <c r="H9" s="14" t="n">
        <v>90</v>
      </c>
      <c r="I9" s="15" t="n">
        <v>11844</v>
      </c>
      <c r="J9" s="15" t="n">
        <v>4216.5</v>
      </c>
      <c r="K9" s="15" t="n">
        <f aca="false">I9-J9</f>
        <v>7627.5</v>
      </c>
      <c r="L9" s="12" t="s">
        <v>89</v>
      </c>
      <c r="M9" s="12" t="s">
        <v>89</v>
      </c>
      <c r="N9" s="12" t="s">
        <v>89</v>
      </c>
      <c r="O9" s="12" t="s">
        <v>90</v>
      </c>
    </row>
    <row r="10" customFormat="false" ht="15" hidden="false" customHeight="false" outlineLevel="0" collapsed="false">
      <c r="A10" s="12" t="n">
        <v>5</v>
      </c>
      <c r="B10" s="12" t="s">
        <v>71</v>
      </c>
      <c r="C10" s="12" t="s">
        <v>91</v>
      </c>
      <c r="D10" s="12" t="s">
        <v>92</v>
      </c>
      <c r="E10" s="13" t="n">
        <v>44944</v>
      </c>
      <c r="F10" s="13" t="n">
        <v>45750</v>
      </c>
      <c r="G10" s="12" t="s">
        <v>74</v>
      </c>
      <c r="H10" s="14" t="n">
        <v>0.25</v>
      </c>
      <c r="I10" s="15" t="n">
        <v>20735</v>
      </c>
      <c r="J10" s="15" t="n">
        <v>5265</v>
      </c>
      <c r="K10" s="15" t="n">
        <f aca="false">I10-J10</f>
        <v>15470</v>
      </c>
      <c r="L10" s="12" t="s">
        <v>81</v>
      </c>
      <c r="M10" s="12" t="s">
        <v>81</v>
      </c>
      <c r="N10" s="12" t="s">
        <v>81</v>
      </c>
      <c r="O10" s="12" t="s">
        <v>93</v>
      </c>
    </row>
    <row r="11" customFormat="false" ht="15" hidden="false" customHeight="false" outlineLevel="0" collapsed="false">
      <c r="A11" s="12" t="n">
        <v>6</v>
      </c>
      <c r="B11" s="12" t="s">
        <v>94</v>
      </c>
      <c r="C11" s="12" t="s">
        <v>95</v>
      </c>
      <c r="D11" s="12" t="s">
        <v>96</v>
      </c>
      <c r="E11" s="13" t="n">
        <v>44243</v>
      </c>
      <c r="F11" s="13" t="n">
        <v>45798</v>
      </c>
      <c r="G11" s="12" t="s">
        <v>74</v>
      </c>
      <c r="H11" s="14" t="n">
        <v>400</v>
      </c>
      <c r="I11" s="15" t="n">
        <v>6096</v>
      </c>
      <c r="J11" s="15" t="n">
        <v>12620</v>
      </c>
      <c r="K11" s="15" t="n">
        <f aca="false">I11-J11</f>
        <v>-6524</v>
      </c>
      <c r="L11" s="12" t="s">
        <v>89</v>
      </c>
      <c r="M11" s="12" t="s">
        <v>89</v>
      </c>
      <c r="N11" s="12" t="s">
        <v>89</v>
      </c>
      <c r="O11" s="12" t="s">
        <v>97</v>
      </c>
    </row>
    <row r="12" customFormat="false" ht="15" hidden="false" customHeight="false" outlineLevel="0" collapsed="false">
      <c r="A12" s="12" t="n">
        <v>7</v>
      </c>
      <c r="B12" s="12" t="s">
        <v>78</v>
      </c>
      <c r="C12" s="12" t="s">
        <v>98</v>
      </c>
      <c r="D12" s="12" t="s">
        <v>99</v>
      </c>
      <c r="E12" s="13" t="n">
        <v>44052</v>
      </c>
      <c r="F12" s="13" t="n">
        <v>45825</v>
      </c>
      <c r="G12" s="12" t="s">
        <v>74</v>
      </c>
      <c r="H12" s="14" t="n">
        <v>6</v>
      </c>
      <c r="I12" s="15" t="n">
        <v>15073.8</v>
      </c>
      <c r="J12" s="15" t="n">
        <v>2389.2</v>
      </c>
      <c r="K12" s="15" t="n">
        <f aca="false">I12-J12</f>
        <v>12684.6</v>
      </c>
      <c r="L12" s="12" t="s">
        <v>75</v>
      </c>
      <c r="M12" s="12" t="s">
        <v>75</v>
      </c>
      <c r="N12" s="12" t="s">
        <v>76</v>
      </c>
      <c r="O12" s="12" t="s">
        <v>100</v>
      </c>
    </row>
    <row r="13" customFormat="false" ht="15" hidden="false" customHeight="false" outlineLevel="0" collapsed="false">
      <c r="A13" s="12" t="n">
        <v>8</v>
      </c>
      <c r="B13" s="12" t="s">
        <v>101</v>
      </c>
      <c r="C13" s="12" t="s">
        <v>102</v>
      </c>
      <c r="D13" s="12" t="s">
        <v>103</v>
      </c>
      <c r="E13" s="13" t="n">
        <v>44531</v>
      </c>
      <c r="F13" s="13" t="n">
        <v>45846</v>
      </c>
      <c r="G13" s="12" t="s">
        <v>74</v>
      </c>
      <c r="H13" s="14" t="n">
        <v>3000</v>
      </c>
      <c r="I13" s="15" t="n">
        <v>1530</v>
      </c>
      <c r="J13" s="15" t="n">
        <v>6420</v>
      </c>
      <c r="K13" s="15" t="n">
        <f aca="false">I13-J13</f>
        <v>-4890</v>
      </c>
      <c r="L13" s="12" t="s">
        <v>89</v>
      </c>
      <c r="M13" s="12" t="s">
        <v>89</v>
      </c>
      <c r="N13" s="12" t="s">
        <v>89</v>
      </c>
      <c r="O13" s="12" t="s">
        <v>104</v>
      </c>
    </row>
    <row r="14" customFormat="false" ht="15" hidden="false" customHeight="false" outlineLevel="0" collapsed="false">
      <c r="A14" s="12" t="n">
        <v>9</v>
      </c>
      <c r="B14" s="12" t="s">
        <v>71</v>
      </c>
      <c r="C14" s="12" t="s">
        <v>105</v>
      </c>
      <c r="D14" s="12" t="s">
        <v>73</v>
      </c>
      <c r="E14" s="13" t="n">
        <v>43630</v>
      </c>
      <c r="F14" s="13" t="n">
        <v>45888</v>
      </c>
      <c r="G14" s="12" t="s">
        <v>74</v>
      </c>
      <c r="H14" s="14" t="n">
        <v>0.3</v>
      </c>
      <c r="I14" s="15" t="n">
        <v>34386</v>
      </c>
      <c r="J14" s="15" t="n">
        <v>2592</v>
      </c>
      <c r="K14" s="15" t="n">
        <f aca="false">I14-J14</f>
        <v>31794</v>
      </c>
      <c r="L14" s="12" t="s">
        <v>75</v>
      </c>
      <c r="M14" s="12" t="s">
        <v>75</v>
      </c>
      <c r="N14" s="12" t="s">
        <v>76</v>
      </c>
      <c r="O14" s="12" t="s">
        <v>106</v>
      </c>
    </row>
    <row r="15" customFormat="false" ht="15" hidden="false" customHeight="false" outlineLevel="0" collapsed="false">
      <c r="A15" s="12" t="n">
        <v>10</v>
      </c>
      <c r="B15" s="12" t="s">
        <v>107</v>
      </c>
      <c r="C15" s="12" t="s">
        <v>108</v>
      </c>
      <c r="D15" s="12" t="s">
        <v>109</v>
      </c>
      <c r="E15" s="13" t="n">
        <v>45663</v>
      </c>
      <c r="F15" s="13" t="n">
        <v>45911</v>
      </c>
      <c r="G15" s="12" t="s">
        <v>85</v>
      </c>
      <c r="H15" s="14" t="n">
        <v>25000</v>
      </c>
      <c r="I15" s="15" t="n">
        <v>25000</v>
      </c>
      <c r="J15" s="15" t="n">
        <v>25000</v>
      </c>
      <c r="K15" s="15" t="n">
        <f aca="false">I15-J15</f>
        <v>0</v>
      </c>
      <c r="L15" s="12" t="s">
        <v>75</v>
      </c>
      <c r="M15" s="12" t="s">
        <v>75</v>
      </c>
      <c r="N15" s="12" t="s">
        <v>75</v>
      </c>
      <c r="O15" s="12" t="s">
        <v>110</v>
      </c>
    </row>
    <row r="16" customFormat="false" ht="15" hidden="false" customHeight="false" outlineLevel="0" collapsed="false">
      <c r="A16" s="12" t="n">
        <v>11</v>
      </c>
      <c r="B16" s="12" t="s">
        <v>86</v>
      </c>
      <c r="C16" s="12" t="s">
        <v>111</v>
      </c>
      <c r="D16" s="12" t="s">
        <v>88</v>
      </c>
      <c r="E16" s="13" t="n">
        <v>44711</v>
      </c>
      <c r="F16" s="13" t="n">
        <v>45924</v>
      </c>
      <c r="G16" s="12" t="s">
        <v>74</v>
      </c>
      <c r="H16" s="14" t="n">
        <v>30</v>
      </c>
      <c r="I16" s="15" t="n">
        <v>4255.5</v>
      </c>
      <c r="J16" s="15" t="n">
        <v>1405.5</v>
      </c>
      <c r="K16" s="15" t="n">
        <f aca="false">I16-J16</f>
        <v>2850</v>
      </c>
      <c r="L16" s="12" t="s">
        <v>75</v>
      </c>
      <c r="M16" s="12" t="s">
        <v>75</v>
      </c>
      <c r="N16" s="12" t="s">
        <v>89</v>
      </c>
      <c r="O16" s="12" t="s">
        <v>112</v>
      </c>
    </row>
    <row r="17" customFormat="false" ht="15" hidden="false" customHeight="false" outlineLevel="0" collapsed="false">
      <c r="A17" s="12" t="n">
        <v>12</v>
      </c>
      <c r="B17" s="12" t="s">
        <v>86</v>
      </c>
      <c r="C17" s="12" t="s">
        <v>113</v>
      </c>
      <c r="D17" s="12" t="s">
        <v>114</v>
      </c>
      <c r="E17" s="13" t="n">
        <v>45238</v>
      </c>
      <c r="F17" s="13" t="n">
        <v>45924</v>
      </c>
      <c r="G17" s="12" t="s">
        <v>74</v>
      </c>
      <c r="H17" s="14" t="n">
        <v>25</v>
      </c>
      <c r="I17" s="15" t="n">
        <v>3546.25</v>
      </c>
      <c r="J17" s="15" t="n">
        <v>1030</v>
      </c>
      <c r="K17" s="15" t="n">
        <f aca="false">I17-J17</f>
        <v>2516.25</v>
      </c>
      <c r="L17" s="12" t="s">
        <v>75</v>
      </c>
      <c r="M17" s="12" t="s">
        <v>75</v>
      </c>
      <c r="N17" s="12" t="s">
        <v>115</v>
      </c>
      <c r="O17" s="12" t="s">
        <v>112</v>
      </c>
    </row>
    <row r="18" customFormat="false" ht="15" hidden="false" customHeight="false" outlineLevel="0" collapsed="false">
      <c r="A18" s="12" t="n">
        <v>13</v>
      </c>
      <c r="B18" s="12" t="s">
        <v>86</v>
      </c>
      <c r="C18" s="12" t="s">
        <v>116</v>
      </c>
      <c r="D18" s="12" t="s">
        <v>117</v>
      </c>
      <c r="E18" s="13" t="n">
        <v>45735</v>
      </c>
      <c r="F18" s="13" t="n">
        <v>45924</v>
      </c>
      <c r="G18" s="12" t="s">
        <v>85</v>
      </c>
      <c r="H18" s="14" t="n">
        <v>55</v>
      </c>
      <c r="I18" s="15" t="n">
        <v>7801.75</v>
      </c>
      <c r="J18" s="15" t="n">
        <v>7062</v>
      </c>
      <c r="K18" s="15" t="n">
        <f aca="false">I18-J18</f>
        <v>739.75</v>
      </c>
      <c r="L18" s="12" t="s">
        <v>75</v>
      </c>
      <c r="M18" s="12" t="s">
        <v>75</v>
      </c>
      <c r="N18" s="12" t="s">
        <v>75</v>
      </c>
      <c r="O18" s="12" t="s">
        <v>112</v>
      </c>
    </row>
    <row r="19" customFormat="false" ht="15" hidden="false" customHeight="false" outlineLevel="0" collapsed="false">
      <c r="A19" s="12" t="n">
        <v>14</v>
      </c>
      <c r="B19" s="12" t="s">
        <v>78</v>
      </c>
      <c r="C19" s="12" t="s">
        <v>118</v>
      </c>
      <c r="D19" s="12" t="s">
        <v>99</v>
      </c>
      <c r="E19" s="13" t="n">
        <v>44052</v>
      </c>
      <c r="F19" s="13" t="n">
        <v>45960</v>
      </c>
      <c r="G19" s="12" t="s">
        <v>74</v>
      </c>
      <c r="H19" s="14" t="n">
        <v>2</v>
      </c>
      <c r="I19" s="15" t="n">
        <v>6804.2</v>
      </c>
      <c r="J19" s="15" t="n">
        <v>796.4</v>
      </c>
      <c r="K19" s="15" t="n">
        <f aca="false">I19-J19</f>
        <v>6007.8</v>
      </c>
      <c r="L19" s="12" t="s">
        <v>81</v>
      </c>
      <c r="M19" s="12" t="s">
        <v>81</v>
      </c>
      <c r="N19" s="12" t="s">
        <v>76</v>
      </c>
      <c r="O19" s="12" t="s">
        <v>119</v>
      </c>
    </row>
    <row r="20" customFormat="false" ht="15" hidden="false" customHeight="false" outlineLevel="0" collapsed="false">
      <c r="A20" s="12" t="n">
        <v>15</v>
      </c>
      <c r="B20" s="12" t="s">
        <v>78</v>
      </c>
      <c r="C20" s="12" t="s">
        <v>120</v>
      </c>
      <c r="D20" s="12" t="s">
        <v>121</v>
      </c>
      <c r="E20" s="13" t="n">
        <v>45104</v>
      </c>
      <c r="F20" s="13" t="n">
        <v>45960</v>
      </c>
      <c r="G20" s="12" t="s">
        <v>74</v>
      </c>
      <c r="H20" s="14" t="n">
        <v>3.5</v>
      </c>
      <c r="I20" s="15" t="n">
        <v>11907.35</v>
      </c>
      <c r="J20" s="15" t="n">
        <v>6594.35</v>
      </c>
      <c r="K20" s="15" t="n">
        <f aca="false">I20-J20</f>
        <v>5313</v>
      </c>
      <c r="L20" s="12" t="s">
        <v>81</v>
      </c>
      <c r="M20" s="12" t="s">
        <v>81</v>
      </c>
      <c r="N20" s="12" t="s">
        <v>75</v>
      </c>
      <c r="O20" s="12" t="s">
        <v>119</v>
      </c>
    </row>
    <row r="21" customFormat="false" ht="15" hidden="false" customHeight="false" outlineLevel="0" collapsed="false">
      <c r="A21" s="12" t="n">
        <v>16</v>
      </c>
      <c r="B21" s="12" t="s">
        <v>122</v>
      </c>
      <c r="C21" s="12" t="s">
        <v>123</v>
      </c>
      <c r="D21" s="12" t="s">
        <v>124</v>
      </c>
      <c r="E21" s="13" t="n">
        <v>45755</v>
      </c>
      <c r="F21" s="13" t="n">
        <v>45979</v>
      </c>
      <c r="G21" s="12" t="s">
        <v>85</v>
      </c>
      <c r="H21" s="14" t="n">
        <v>1250</v>
      </c>
      <c r="I21" s="15" t="n">
        <v>775</v>
      </c>
      <c r="J21" s="15" t="n">
        <v>1175</v>
      </c>
      <c r="K21" s="15" t="n">
        <f aca="false">I21-J21</f>
        <v>-400</v>
      </c>
      <c r="L21" s="12" t="s">
        <v>125</v>
      </c>
      <c r="M21" s="12" t="s">
        <v>125</v>
      </c>
      <c r="N21" s="12" t="s">
        <v>125</v>
      </c>
      <c r="O21" s="12" t="s">
        <v>126</v>
      </c>
    </row>
    <row r="22" customFormat="false" ht="15" hidden="false" customHeight="false" outlineLevel="0" collapsed="false">
      <c r="A22" s="12" t="n">
        <v>17</v>
      </c>
      <c r="B22" s="12" t="s">
        <v>71</v>
      </c>
      <c r="C22" s="12" t="s">
        <v>127</v>
      </c>
      <c r="D22" s="12" t="s">
        <v>73</v>
      </c>
      <c r="E22" s="13" t="n">
        <v>43630</v>
      </c>
      <c r="F22" s="13" t="n">
        <v>46000</v>
      </c>
      <c r="G22" s="12" t="s">
        <v>74</v>
      </c>
      <c r="H22" s="14" t="n">
        <v>0.05</v>
      </c>
      <c r="I22" s="15" t="n">
        <v>3574</v>
      </c>
      <c r="J22" s="15" t="n">
        <v>432</v>
      </c>
      <c r="K22" s="15" t="n">
        <f aca="false">I22-J22</f>
        <v>3142</v>
      </c>
      <c r="L22" s="12" t="s">
        <v>75</v>
      </c>
      <c r="M22" s="12" t="s">
        <v>75</v>
      </c>
      <c r="N22" s="12" t="s">
        <v>76</v>
      </c>
      <c r="O22" s="12" t="s">
        <v>128</v>
      </c>
    </row>
    <row r="23" customFormat="false" ht="15" hidden="false" customHeight="false" outlineLevel="0" collapsed="false">
      <c r="A23" s="12" t="n">
        <v>18</v>
      </c>
      <c r="B23" s="12" t="s">
        <v>71</v>
      </c>
      <c r="C23" s="12" t="s">
        <v>127</v>
      </c>
      <c r="D23" s="12" t="s">
        <v>129</v>
      </c>
      <c r="E23" s="13" t="n">
        <v>44138</v>
      </c>
      <c r="F23" s="13" t="n">
        <v>46000</v>
      </c>
      <c r="G23" s="12" t="s">
        <v>74</v>
      </c>
      <c r="H23" s="14" t="n">
        <v>0.05</v>
      </c>
      <c r="I23" s="15" t="n">
        <v>3574</v>
      </c>
      <c r="J23" s="15" t="n">
        <v>691.000000000001</v>
      </c>
      <c r="K23" s="15" t="n">
        <f aca="false">I23-J23</f>
        <v>2883</v>
      </c>
      <c r="L23" s="12" t="s">
        <v>75</v>
      </c>
      <c r="M23" s="12" t="s">
        <v>75</v>
      </c>
      <c r="N23" s="12" t="s">
        <v>76</v>
      </c>
      <c r="O23" s="12" t="s">
        <v>128</v>
      </c>
    </row>
    <row r="24" customFormat="false" ht="15" hidden="false" customHeight="false" outlineLevel="0" collapsed="false">
      <c r="A24" s="12" t="n">
        <v>19</v>
      </c>
      <c r="B24" s="12" t="s">
        <v>71</v>
      </c>
      <c r="C24" s="12" t="s">
        <v>91</v>
      </c>
      <c r="D24" s="12" t="s">
        <v>130</v>
      </c>
      <c r="E24" s="13" t="n">
        <v>44307</v>
      </c>
      <c r="F24" s="13" t="n">
        <v>46000</v>
      </c>
      <c r="G24" s="12" t="s">
        <v>74</v>
      </c>
      <c r="H24" s="14" t="n">
        <v>0.25</v>
      </c>
      <c r="I24" s="15" t="n">
        <v>17870</v>
      </c>
      <c r="J24" s="15" t="n">
        <v>13785</v>
      </c>
      <c r="K24" s="15" t="n">
        <f aca="false">I24-J24</f>
        <v>4085</v>
      </c>
      <c r="L24" s="12" t="s">
        <v>75</v>
      </c>
      <c r="M24" s="12" t="s">
        <v>75</v>
      </c>
      <c r="N24" s="12" t="s">
        <v>75</v>
      </c>
      <c r="O24" s="12" t="s">
        <v>128</v>
      </c>
    </row>
    <row r="25" customFormat="false" ht="15" hidden="false" customHeight="false" outlineLevel="0" collapsed="false">
      <c r="A25" s="12" t="n">
        <v>20</v>
      </c>
      <c r="B25" s="12" t="s">
        <v>71</v>
      </c>
      <c r="C25" s="12" t="s">
        <v>131</v>
      </c>
      <c r="D25" s="12" t="s">
        <v>132</v>
      </c>
      <c r="E25" s="13" t="n">
        <v>45356</v>
      </c>
      <c r="F25" s="13" t="n">
        <v>46000</v>
      </c>
      <c r="G25" s="12" t="s">
        <v>74</v>
      </c>
      <c r="H25" s="14" t="n">
        <v>0.15</v>
      </c>
      <c r="I25" s="15" t="n">
        <v>10722</v>
      </c>
      <c r="J25" s="15" t="n">
        <v>10245</v>
      </c>
      <c r="K25" s="15" t="n">
        <f aca="false">I25-J25</f>
        <v>477</v>
      </c>
      <c r="L25" s="12" t="s">
        <v>75</v>
      </c>
      <c r="M25" s="12" t="s">
        <v>75</v>
      </c>
      <c r="N25" s="12" t="s">
        <v>75</v>
      </c>
      <c r="O25" s="12" t="s">
        <v>128</v>
      </c>
    </row>
    <row r="26" customFormat="false" ht="15" hidden="false" customHeight="false" outlineLevel="0" collapsed="false">
      <c r="A26" s="12" t="n">
        <v>21</v>
      </c>
      <c r="B26" s="12" t="s">
        <v>86</v>
      </c>
      <c r="C26" s="12" t="s">
        <v>133</v>
      </c>
      <c r="D26" s="12" t="s">
        <v>114</v>
      </c>
      <c r="E26" s="13" t="n">
        <v>45238</v>
      </c>
      <c r="F26" s="13" t="n">
        <v>46006</v>
      </c>
      <c r="G26" s="12" t="s">
        <v>74</v>
      </c>
      <c r="H26" s="14" t="n">
        <v>40</v>
      </c>
      <c r="I26" s="15" t="n">
        <v>4728</v>
      </c>
      <c r="J26" s="15" t="n">
        <v>1648</v>
      </c>
      <c r="K26" s="15" t="n">
        <f aca="false">I26-J26</f>
        <v>3080</v>
      </c>
      <c r="L26" s="12" t="s">
        <v>75</v>
      </c>
      <c r="M26" s="12" t="s">
        <v>75</v>
      </c>
      <c r="N26" s="12" t="s">
        <v>115</v>
      </c>
      <c r="O26" s="12" t="s">
        <v>134</v>
      </c>
    </row>
    <row r="27" customFormat="false" ht="15" hidden="false" customHeight="false" outlineLevel="0" collapsed="false">
      <c r="A27" s="12" t="n">
        <v>22</v>
      </c>
      <c r="B27" s="12" t="s">
        <v>86</v>
      </c>
      <c r="C27" s="12" t="s">
        <v>135</v>
      </c>
      <c r="D27" s="12" t="s">
        <v>114</v>
      </c>
      <c r="E27" s="13" t="n">
        <v>45238</v>
      </c>
      <c r="F27" s="13" t="n">
        <v>46006</v>
      </c>
      <c r="G27" s="12" t="s">
        <v>74</v>
      </c>
      <c r="H27" s="14" t="n">
        <v>20</v>
      </c>
      <c r="I27" s="15" t="n">
        <v>2364</v>
      </c>
      <c r="J27" s="15" t="n">
        <v>824</v>
      </c>
      <c r="K27" s="15" t="n">
        <f aca="false">I27-J27</f>
        <v>1540</v>
      </c>
      <c r="L27" s="12" t="s">
        <v>75</v>
      </c>
      <c r="M27" s="12" t="s">
        <v>75</v>
      </c>
      <c r="N27" s="12" t="s">
        <v>115</v>
      </c>
      <c r="O27" s="12" t="s">
        <v>134</v>
      </c>
    </row>
    <row r="28" customFormat="false" ht="15" hidden="false" customHeight="false" outlineLevel="0" collapsed="false">
      <c r="A28" s="12" t="n">
        <v>23</v>
      </c>
      <c r="B28" s="12" t="s">
        <v>86</v>
      </c>
      <c r="C28" s="12" t="s">
        <v>136</v>
      </c>
      <c r="D28" s="12" t="s">
        <v>117</v>
      </c>
      <c r="E28" s="13" t="n">
        <v>45735</v>
      </c>
      <c r="F28" s="13" t="n">
        <v>46006</v>
      </c>
      <c r="G28" s="12" t="s">
        <v>85</v>
      </c>
      <c r="H28" s="14" t="n">
        <v>5</v>
      </c>
      <c r="I28" s="15" t="n">
        <v>591</v>
      </c>
      <c r="J28" s="15" t="n">
        <v>642</v>
      </c>
      <c r="K28" s="15" t="n">
        <f aca="false">I28-J28</f>
        <v>-51</v>
      </c>
      <c r="L28" s="12" t="s">
        <v>75</v>
      </c>
      <c r="M28" s="12" t="s">
        <v>75</v>
      </c>
      <c r="N28" s="12" t="s">
        <v>75</v>
      </c>
      <c r="O28" s="12" t="s">
        <v>134</v>
      </c>
    </row>
    <row r="29" customFormat="false" ht="15" hidden="false" customHeight="false" outlineLevel="0" collapsed="false">
      <c r="A29" s="12" t="n">
        <v>24</v>
      </c>
      <c r="B29" s="12" t="s">
        <v>86</v>
      </c>
      <c r="C29" s="12" t="s">
        <v>137</v>
      </c>
      <c r="D29" s="12" t="s">
        <v>138</v>
      </c>
      <c r="E29" s="13" t="n">
        <v>45791</v>
      </c>
      <c r="F29" s="13" t="n">
        <v>46006</v>
      </c>
      <c r="G29" s="12" t="s">
        <v>85</v>
      </c>
      <c r="H29" s="14" t="n">
        <v>18.64</v>
      </c>
      <c r="I29" s="15" t="n">
        <v>2203.248</v>
      </c>
      <c r="J29" s="15" t="n">
        <v>2838.872</v>
      </c>
      <c r="K29" s="15" t="n">
        <f aca="false">I29-J29</f>
        <v>-635.624</v>
      </c>
      <c r="L29" s="12" t="s">
        <v>75</v>
      </c>
      <c r="M29" s="12" t="s">
        <v>75</v>
      </c>
      <c r="N29" s="12" t="s">
        <v>115</v>
      </c>
      <c r="O29" s="12" t="s">
        <v>134</v>
      </c>
    </row>
    <row r="30" customFormat="false" ht="15" hidden="false" customHeight="false" outlineLevel="0" collapsed="false">
      <c r="A30" s="12" t="n">
        <v>25</v>
      </c>
      <c r="B30" s="12" t="s">
        <v>86</v>
      </c>
      <c r="C30" s="12" t="s">
        <v>139</v>
      </c>
      <c r="D30" s="12" t="s">
        <v>140</v>
      </c>
      <c r="E30" s="13" t="n">
        <v>45963</v>
      </c>
      <c r="F30" s="13" t="n">
        <v>46006</v>
      </c>
      <c r="G30" s="12" t="s">
        <v>85</v>
      </c>
      <c r="H30" s="14" t="n">
        <v>16.36</v>
      </c>
      <c r="I30" s="15" t="n">
        <v>1933.752</v>
      </c>
      <c r="J30" s="15" t="n">
        <v>2760.75</v>
      </c>
      <c r="K30" s="15" t="n">
        <f aca="false">I30-J30</f>
        <v>-826.998</v>
      </c>
      <c r="L30" s="12" t="s">
        <v>75</v>
      </c>
      <c r="M30" s="12" t="s">
        <v>75</v>
      </c>
      <c r="N30" s="12" t="s">
        <v>115</v>
      </c>
      <c r="O30" s="12" t="s">
        <v>134</v>
      </c>
    </row>
    <row r="31" customFormat="false" ht="15" hidden="false" customHeight="false" outlineLevel="0" collapsed="false">
      <c r="A31" s="12" t="n">
        <v>26</v>
      </c>
      <c r="B31" s="12" t="s">
        <v>94</v>
      </c>
      <c r="C31" s="12" t="s">
        <v>141</v>
      </c>
      <c r="D31" s="12" t="s">
        <v>142</v>
      </c>
      <c r="E31" s="13" t="n">
        <v>45482</v>
      </c>
      <c r="F31" s="13" t="n">
        <v>46013</v>
      </c>
      <c r="G31" s="12" t="s">
        <v>74</v>
      </c>
      <c r="H31" s="14" t="n">
        <v>250</v>
      </c>
      <c r="I31" s="15" t="n">
        <v>2762.5</v>
      </c>
      <c r="J31" s="15" t="n">
        <v>3475</v>
      </c>
      <c r="K31" s="15" t="n">
        <f aca="false">I31-J31</f>
        <v>-712.5</v>
      </c>
      <c r="L31" s="12" t="s">
        <v>81</v>
      </c>
      <c r="M31" s="12" t="s">
        <v>81</v>
      </c>
      <c r="N31" s="12" t="s">
        <v>81</v>
      </c>
      <c r="O31" s="12" t="s">
        <v>143</v>
      </c>
    </row>
    <row r="32" customFormat="false" ht="15" hidden="false" customHeight="false" outlineLevel="0" collapsed="false">
      <c r="A32" s="12" t="n">
        <v>27</v>
      </c>
      <c r="B32" s="12" t="s">
        <v>78</v>
      </c>
      <c r="C32" s="12" t="s">
        <v>144</v>
      </c>
      <c r="D32" s="12" t="s">
        <v>99</v>
      </c>
      <c r="E32" s="13" t="n">
        <v>44052</v>
      </c>
      <c r="F32" s="13" t="n">
        <v>46020</v>
      </c>
      <c r="G32" s="12" t="s">
        <v>74</v>
      </c>
      <c r="H32" s="14" t="n">
        <v>1.73</v>
      </c>
      <c r="I32" s="15" t="n">
        <v>5394.832</v>
      </c>
      <c r="J32" s="15" t="n">
        <v>688.886</v>
      </c>
      <c r="K32" s="15" t="n">
        <f aca="false">I32-J32</f>
        <v>4705.946</v>
      </c>
      <c r="L32" s="12" t="s">
        <v>81</v>
      </c>
      <c r="M32" s="12" t="s">
        <v>81</v>
      </c>
      <c r="N32" s="12" t="s">
        <v>76</v>
      </c>
      <c r="O32" s="12" t="s">
        <v>145</v>
      </c>
    </row>
    <row r="33" customFormat="false" ht="15" hidden="false" customHeight="false" outlineLevel="0" collapsed="false">
      <c r="A33" s="12" t="n">
        <v>28</v>
      </c>
      <c r="B33" s="12" t="s">
        <v>78</v>
      </c>
      <c r="C33" s="12" t="s">
        <v>146</v>
      </c>
      <c r="D33" s="12" t="s">
        <v>121</v>
      </c>
      <c r="E33" s="13" t="n">
        <v>45104</v>
      </c>
      <c r="F33" s="13" t="n">
        <v>46020</v>
      </c>
      <c r="G33" s="12" t="s">
        <v>74</v>
      </c>
      <c r="H33" s="14" t="n">
        <v>0.5</v>
      </c>
      <c r="I33" s="15" t="n">
        <v>1559.2</v>
      </c>
      <c r="J33" s="15" t="n">
        <v>942.05</v>
      </c>
      <c r="K33" s="15" t="n">
        <f aca="false">I33-J33</f>
        <v>617.15</v>
      </c>
      <c r="L33" s="12" t="s">
        <v>81</v>
      </c>
      <c r="M33" s="12" t="s">
        <v>81</v>
      </c>
      <c r="N33" s="12" t="s">
        <v>75</v>
      </c>
      <c r="O33" s="12" t="s">
        <v>145</v>
      </c>
    </row>
    <row r="34" customFormat="false" ht="15" hidden="false" customHeight="false" outlineLevel="0" collapsed="false">
      <c r="A34" s="12" t="n">
        <v>29</v>
      </c>
      <c r="B34" s="12" t="s">
        <v>78</v>
      </c>
      <c r="C34" s="12" t="s">
        <v>147</v>
      </c>
      <c r="D34" s="12" t="s">
        <v>121</v>
      </c>
      <c r="E34" s="13" t="n">
        <v>45104</v>
      </c>
      <c r="F34" s="13" t="n">
        <v>46020</v>
      </c>
      <c r="G34" s="12" t="s">
        <v>74</v>
      </c>
      <c r="H34" s="14" t="n">
        <v>5</v>
      </c>
      <c r="I34" s="15" t="n">
        <v>15592</v>
      </c>
      <c r="J34" s="15" t="n">
        <v>9420.5</v>
      </c>
      <c r="K34" s="15" t="n">
        <f aca="false">I34-J34</f>
        <v>6171.5</v>
      </c>
      <c r="L34" s="12" t="s">
        <v>81</v>
      </c>
      <c r="M34" s="12" t="s">
        <v>81</v>
      </c>
      <c r="N34" s="12" t="s">
        <v>75</v>
      </c>
      <c r="O34" s="12" t="s">
        <v>145</v>
      </c>
    </row>
    <row r="35" customFormat="false" ht="15" hidden="false" customHeight="false" outlineLevel="0" collapsed="false">
      <c r="A35" s="12" t="n">
        <v>30</v>
      </c>
      <c r="B35" s="12" t="s">
        <v>78</v>
      </c>
      <c r="C35" s="12" t="s">
        <v>120</v>
      </c>
      <c r="D35" s="12" t="s">
        <v>84</v>
      </c>
      <c r="E35" s="13" t="n">
        <v>45579</v>
      </c>
      <c r="F35" s="13" t="n">
        <v>46020</v>
      </c>
      <c r="G35" s="12" t="s">
        <v>74</v>
      </c>
      <c r="H35" s="14" t="n">
        <v>3.5</v>
      </c>
      <c r="I35" s="15" t="n">
        <v>10914.4</v>
      </c>
      <c r="J35" s="15" t="n">
        <v>9141.3</v>
      </c>
      <c r="K35" s="15" t="n">
        <f aca="false">I35-J35</f>
        <v>1773.1</v>
      </c>
      <c r="L35" s="12" t="s">
        <v>81</v>
      </c>
      <c r="M35" s="12" t="s">
        <v>81</v>
      </c>
      <c r="N35" s="12" t="s">
        <v>81</v>
      </c>
      <c r="O35" s="12" t="s">
        <v>145</v>
      </c>
    </row>
    <row r="36" customFormat="false" ht="15" hidden="false" customHeight="false" outlineLevel="0" collapsed="false">
      <c r="A36" s="12" t="n">
        <v>31</v>
      </c>
      <c r="B36" s="12" t="s">
        <v>78</v>
      </c>
      <c r="C36" s="12" t="s">
        <v>148</v>
      </c>
      <c r="D36" s="12" t="s">
        <v>149</v>
      </c>
      <c r="E36" s="13" t="n">
        <v>45679</v>
      </c>
      <c r="F36" s="13" t="n">
        <v>46020</v>
      </c>
      <c r="G36" s="12" t="s">
        <v>85</v>
      </c>
      <c r="H36" s="14" t="n">
        <v>0.27</v>
      </c>
      <c r="I36" s="15" t="n">
        <v>841.967999999999</v>
      </c>
      <c r="J36" s="15" t="n">
        <v>888.461999999999</v>
      </c>
      <c r="K36" s="15" t="n">
        <f aca="false">I36-J36</f>
        <v>-46.4939999999999</v>
      </c>
      <c r="L36" s="12" t="s">
        <v>81</v>
      </c>
      <c r="M36" s="12" t="s">
        <v>81</v>
      </c>
      <c r="N36" s="12" t="s">
        <v>75</v>
      </c>
      <c r="O36" s="12" t="s">
        <v>145</v>
      </c>
    </row>
    <row r="37" customFormat="false" ht="15" hidden="false" customHeight="false" outlineLevel="0" collapsed="false">
      <c r="A37" s="12" t="n">
        <v>32</v>
      </c>
      <c r="B37" s="12" t="s">
        <v>78</v>
      </c>
      <c r="C37" s="12" t="s">
        <v>150</v>
      </c>
      <c r="D37" s="12" t="s">
        <v>149</v>
      </c>
      <c r="E37" s="13" t="n">
        <v>45679</v>
      </c>
      <c r="F37" s="13" t="n">
        <v>46020</v>
      </c>
      <c r="G37" s="12" t="s">
        <v>85</v>
      </c>
      <c r="H37" s="14" t="n">
        <v>3</v>
      </c>
      <c r="I37" s="15" t="n">
        <v>9355.2</v>
      </c>
      <c r="J37" s="15" t="n">
        <v>9871.8</v>
      </c>
      <c r="K37" s="15" t="n">
        <f aca="false">I37-J37</f>
        <v>-516.599999999999</v>
      </c>
      <c r="L37" s="12" t="s">
        <v>81</v>
      </c>
      <c r="M37" s="12" t="s">
        <v>81</v>
      </c>
      <c r="N37" s="12" t="s">
        <v>75</v>
      </c>
      <c r="O37" s="12" t="s">
        <v>145</v>
      </c>
    </row>
    <row r="38" customFormat="false" ht="15" hidden="false" customHeight="false" outlineLevel="0" collapsed="false">
      <c r="A38" s="16" t="s">
        <v>151</v>
      </c>
      <c r="B38" s="16"/>
      <c r="C38" s="16"/>
      <c r="D38" s="16"/>
      <c r="E38" s="16"/>
      <c r="F38" s="16"/>
      <c r="G38" s="16"/>
      <c r="H38" s="16"/>
      <c r="I38" s="17" t="n">
        <f aca="false">SUM(I6:I37)</f>
        <v>306882.95</v>
      </c>
      <c r="J38" s="17" t="n">
        <f aca="false">SUM(J6:J37)</f>
        <v>177014.87</v>
      </c>
      <c r="K38" s="17" t="n">
        <f aca="false">SUM(K6:K37)</f>
        <v>129868.08</v>
      </c>
    </row>
    <row r="40" customFormat="false" ht="55.5" hidden="false" customHeight="true" outlineLevel="0" collapsed="false">
      <c r="A40" s="18" t="s">
        <v>152</v>
      </c>
      <c r="B40" s="18"/>
      <c r="C40" s="18"/>
      <c r="D40" s="18"/>
      <c r="E40" s="18"/>
      <c r="F40" s="18"/>
      <c r="G40" s="18"/>
      <c r="H40" s="18"/>
      <c r="I40" s="18"/>
      <c r="J40" s="18"/>
      <c r="K40" s="18"/>
      <c r="L40" s="18"/>
      <c r="M40" s="18"/>
      <c r="N40" s="18"/>
      <c r="O40" s="18"/>
    </row>
  </sheetData>
  <mergeCells count="1">
    <mergeCell ref="A40:O4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4"/>
    <col collapsed="false" customWidth="true" hidden="false" outlineLevel="0" max="2" min="2" style="0" width="12"/>
    <col collapsed="false" customWidth="true" hidden="false" outlineLevel="0" max="5" min="3" style="0" width="16"/>
    <col collapsed="false" customWidth="true" hidden="false" outlineLevel="0" max="6" min="6" style="0" width="4"/>
  </cols>
  <sheetData>
    <row r="1" customFormat="false" ht="15" hidden="false" customHeight="false" outlineLevel="0" collapsed="false">
      <c r="A1" s="1" t="s">
        <v>0</v>
      </c>
      <c r="B1" s="2"/>
      <c r="C1" s="2"/>
      <c r="D1" s="2"/>
      <c r="E1" s="2"/>
      <c r="F1" s="2"/>
    </row>
    <row r="2" customFormat="false" ht="19.7" hidden="false" customHeight="false" outlineLevel="0" collapsed="false">
      <c r="A2" s="3" t="s">
        <v>153</v>
      </c>
    </row>
    <row r="3" customFormat="false" ht="15" hidden="false" customHeight="false" outlineLevel="0" collapsed="false">
      <c r="A3" s="4" t="s">
        <v>2</v>
      </c>
    </row>
    <row r="5" customFormat="false" ht="30" hidden="false" customHeight="true" outlineLevel="0" collapsed="false">
      <c r="A5" s="19" t="s">
        <v>154</v>
      </c>
      <c r="B5" s="5"/>
      <c r="C5" s="5"/>
      <c r="D5" s="5"/>
      <c r="E5" s="5"/>
      <c r="F5" s="5"/>
    </row>
    <row r="6" customFormat="false" ht="15" hidden="false" customHeight="false" outlineLevel="0" collapsed="false">
      <c r="A6" s="20" t="s">
        <v>62</v>
      </c>
      <c r="B6" s="20" t="s">
        <v>155</v>
      </c>
      <c r="C6" s="20" t="s">
        <v>156</v>
      </c>
      <c r="D6" s="20" t="s">
        <v>157</v>
      </c>
      <c r="E6" s="20" t="s">
        <v>158</v>
      </c>
    </row>
    <row r="7" customFormat="false" ht="15" hidden="false" customHeight="false" outlineLevel="0" collapsed="false">
      <c r="A7" s="12" t="s">
        <v>159</v>
      </c>
      <c r="B7" s="12" t="n">
        <f aca="false">COUNTIFS('Form 8949'!$G$6:$G$37,"Short-term")</f>
        <v>9</v>
      </c>
      <c r="C7" s="15" t="n">
        <f aca="false">SUMIFS('Form 8949'!$I$6:$I$37,'Form 8949'!$G$6:$G$37,"Short-term")</f>
        <v>52528.668</v>
      </c>
      <c r="D7" s="15" t="n">
        <f aca="false">SUMIFS('Form 8949'!$J$6:$J$37,'Form 8949'!$G$6:$G$37,"Short-term")</f>
        <v>54156.584</v>
      </c>
      <c r="E7" s="15" t="n">
        <f aca="false">SUMIFS('Form 8949'!$K$6:$K$37,'Form 8949'!$G$6:$G$37,"Short-term")</f>
        <v>-1627.916</v>
      </c>
    </row>
    <row r="8" customFormat="false" ht="15" hidden="false" customHeight="false" outlineLevel="0" collapsed="false">
      <c r="A8" s="12" t="s">
        <v>160</v>
      </c>
      <c r="B8" s="12" t="n">
        <f aca="false">COUNTIFS('Form 8949'!$G$6:$G$37,"Long-term")</f>
        <v>23</v>
      </c>
      <c r="C8" s="15" t="n">
        <f aca="false">SUMIFS('Form 8949'!$I$6:$I$37,'Form 8949'!$G$6:$G$37,"Long-term")</f>
        <v>254354.282</v>
      </c>
      <c r="D8" s="15" t="n">
        <f aca="false">SUMIFS('Form 8949'!$J$6:$J$37,'Form 8949'!$G$6:$G$37,"Long-term")</f>
        <v>122858.286</v>
      </c>
      <c r="E8" s="15" t="n">
        <f aca="false">SUMIFS('Form 8949'!$K$6:$K$37,'Form 8949'!$G$6:$G$37,"Long-term")</f>
        <v>131495.996</v>
      </c>
    </row>
    <row r="9" customFormat="false" ht="15" hidden="false" customHeight="false" outlineLevel="0" collapsed="false">
      <c r="A9" s="16" t="s">
        <v>161</v>
      </c>
      <c r="B9" s="16" t="n">
        <f aca="false">SUM(B7:B8)</f>
        <v>32</v>
      </c>
      <c r="C9" s="17" t="n">
        <f aca="false">SUM(C7:C8)</f>
        <v>306882.95</v>
      </c>
      <c r="D9" s="17" t="n">
        <f aca="false">SUM(D7:D8)</f>
        <v>177014.87</v>
      </c>
      <c r="E9" s="17" t="n">
        <f aca="false">SUM(E7:E8)</f>
        <v>129868.08</v>
      </c>
    </row>
    <row r="11" customFormat="false" ht="15" hidden="false" customHeight="false" outlineLevel="0" collapsed="false">
      <c r="A11" s="9" t="s">
        <v>162</v>
      </c>
    </row>
    <row r="12" customFormat="false" ht="15" hidden="false" customHeight="false" outlineLevel="0" collapsed="false">
      <c r="A12" s="20" t="s">
        <v>163</v>
      </c>
      <c r="B12" s="20" t="s">
        <v>164</v>
      </c>
      <c r="C12" s="20" t="s">
        <v>165</v>
      </c>
    </row>
    <row r="13" customFormat="false" ht="15" hidden="false" customHeight="false" outlineLevel="0" collapsed="false">
      <c r="A13" s="12" t="s">
        <v>166</v>
      </c>
      <c r="B13" s="12" t="n">
        <v>6</v>
      </c>
      <c r="C13" s="15" t="n">
        <v>10635.3185</v>
      </c>
    </row>
    <row r="14" customFormat="false" ht="15" hidden="false" customHeight="false" outlineLevel="0" collapsed="false">
      <c r="A14" s="12" t="s">
        <v>167</v>
      </c>
      <c r="B14" s="12" t="n">
        <v>1</v>
      </c>
      <c r="C14" s="15" t="n">
        <v>1175</v>
      </c>
    </row>
    <row r="15" customFormat="false" ht="15" hidden="false" customHeight="false" outlineLevel="0" collapsed="false">
      <c r="A15" s="16" t="s">
        <v>168</v>
      </c>
      <c r="B15" s="16" t="n">
        <f aca="false">SUM(B13:B14)</f>
        <v>7</v>
      </c>
      <c r="C15" s="17" t="n">
        <f aca="false">SUM(C13:C14)</f>
        <v>11810.3185</v>
      </c>
    </row>
    <row r="17" customFormat="false" ht="27.75" hidden="false" customHeight="true" outlineLevel="0" collapsed="false">
      <c r="A17" s="18" t="s">
        <v>169</v>
      </c>
      <c r="B17" s="18"/>
      <c r="C17" s="18"/>
      <c r="D17" s="18"/>
      <c r="E17" s="18"/>
    </row>
    <row r="19" customFormat="false" ht="15" hidden="false" customHeight="false" outlineLevel="0" collapsed="false">
      <c r="A19" s="9" t="s">
        <v>170</v>
      </c>
    </row>
    <row r="20" customFormat="false" ht="15" hidden="false" customHeight="false" outlineLevel="0" collapsed="false">
      <c r="A20" s="20" t="s">
        <v>57</v>
      </c>
      <c r="B20" s="20" t="s">
        <v>155</v>
      </c>
      <c r="C20" s="20" t="s">
        <v>156</v>
      </c>
      <c r="D20" s="20" t="s">
        <v>157</v>
      </c>
      <c r="E20" s="20" t="s">
        <v>158</v>
      </c>
    </row>
    <row r="21" customFormat="false" ht="15" hidden="false" customHeight="false" outlineLevel="0" collapsed="false">
      <c r="A21" s="12" t="s">
        <v>122</v>
      </c>
      <c r="B21" s="12" t="n">
        <f aca="false">COUNTIFS('Form 8949'!$B$6:$B$37,$A21)</f>
        <v>1</v>
      </c>
      <c r="C21" s="15" t="n">
        <f aca="false">SUMIFS('Form 8949'!$I$6:$I$37,'Form 8949'!$B$6:$B$37,$A21)</f>
        <v>775</v>
      </c>
      <c r="D21" s="15" t="n">
        <f aca="false">SUMIFS('Form 8949'!$J$6:$J$37,'Form 8949'!$B$6:$B$37,$A21)</f>
        <v>1175</v>
      </c>
      <c r="E21" s="15" t="n">
        <f aca="false">SUMIFS('Form 8949'!$K$6:$K$37,'Form 8949'!$B$6:$B$37,$A21)</f>
        <v>-400</v>
      </c>
    </row>
    <row r="22" customFormat="false" ht="15" hidden="false" customHeight="false" outlineLevel="0" collapsed="false">
      <c r="A22" s="12" t="s">
        <v>71</v>
      </c>
      <c r="B22" s="12" t="n">
        <f aca="false">COUNTIFS('Form 8949'!$B$6:$B$37,$A22)</f>
        <v>7</v>
      </c>
      <c r="C22" s="15" t="n">
        <f aca="false">SUMIFS('Form 8949'!$I$6:$I$37,'Form 8949'!$B$6:$B$37,$A22)</f>
        <v>132533</v>
      </c>
      <c r="D22" s="15" t="n">
        <f aca="false">SUMIFS('Form 8949'!$J$6:$J$37,'Form 8949'!$B$6:$B$37,$A22)</f>
        <v>36466</v>
      </c>
      <c r="E22" s="15" t="n">
        <f aca="false">SUMIFS('Form 8949'!$K$6:$K$37,'Form 8949'!$B$6:$B$37,$A22)</f>
        <v>96067</v>
      </c>
    </row>
    <row r="23" customFormat="false" ht="15" hidden="false" customHeight="false" outlineLevel="0" collapsed="false">
      <c r="A23" s="12" t="s">
        <v>78</v>
      </c>
      <c r="B23" s="12" t="n">
        <f aca="false">COUNTIFS('Form 8949'!$B$6:$B$37,$A23)</f>
        <v>11</v>
      </c>
      <c r="C23" s="15" t="n">
        <f aca="false">SUMIFS('Form 8949'!$I$6:$I$37,'Form 8949'!$B$6:$B$37,$A23)</f>
        <v>98918.95</v>
      </c>
      <c r="D23" s="15" t="n">
        <f aca="false">SUMIFS('Form 8949'!$J$6:$J$37,'Form 8949'!$B$6:$B$37,$A23)</f>
        <v>69431.248</v>
      </c>
      <c r="E23" s="15" t="n">
        <f aca="false">SUMIFS('Form 8949'!$K$6:$K$37,'Form 8949'!$B$6:$B$37,$A23)</f>
        <v>29487.702</v>
      </c>
    </row>
    <row r="24" customFormat="false" ht="15" hidden="false" customHeight="false" outlineLevel="0" collapsed="false">
      <c r="A24" s="12" t="s">
        <v>94</v>
      </c>
      <c r="B24" s="12" t="n">
        <f aca="false">COUNTIFS('Form 8949'!$B$6:$B$37,$A24)</f>
        <v>2</v>
      </c>
      <c r="C24" s="15" t="n">
        <f aca="false">SUMIFS('Form 8949'!$I$6:$I$37,'Form 8949'!$B$6:$B$37,$A24)</f>
        <v>8858.5</v>
      </c>
      <c r="D24" s="15" t="n">
        <f aca="false">SUMIFS('Form 8949'!$J$6:$J$37,'Form 8949'!$B$6:$B$37,$A24)</f>
        <v>16095</v>
      </c>
      <c r="E24" s="15" t="n">
        <f aca="false">SUMIFS('Form 8949'!$K$6:$K$37,'Form 8949'!$B$6:$B$37,$A24)</f>
        <v>-7236.5</v>
      </c>
    </row>
    <row r="25" customFormat="false" ht="15" hidden="false" customHeight="false" outlineLevel="0" collapsed="false">
      <c r="A25" s="12" t="s">
        <v>101</v>
      </c>
      <c r="B25" s="12" t="n">
        <f aca="false">COUNTIFS('Form 8949'!$B$6:$B$37,$A25)</f>
        <v>1</v>
      </c>
      <c r="C25" s="15" t="n">
        <f aca="false">SUMIFS('Form 8949'!$I$6:$I$37,'Form 8949'!$B$6:$B$37,$A25)</f>
        <v>1530</v>
      </c>
      <c r="D25" s="15" t="n">
        <f aca="false">SUMIFS('Form 8949'!$J$6:$J$37,'Form 8949'!$B$6:$B$37,$A25)</f>
        <v>6420</v>
      </c>
      <c r="E25" s="15" t="n">
        <f aca="false">SUMIFS('Form 8949'!$K$6:$K$37,'Form 8949'!$B$6:$B$37,$A25)</f>
        <v>-4890</v>
      </c>
    </row>
    <row r="26" customFormat="false" ht="15" hidden="false" customHeight="false" outlineLevel="0" collapsed="false">
      <c r="A26" s="12" t="s">
        <v>86</v>
      </c>
      <c r="B26" s="12" t="n">
        <f aca="false">COUNTIFS('Form 8949'!$B$6:$B$37,$A26)</f>
        <v>9</v>
      </c>
      <c r="C26" s="15" t="n">
        <f aca="false">SUMIFS('Form 8949'!$I$6:$I$37,'Form 8949'!$B$6:$B$37,$A26)</f>
        <v>39267.5</v>
      </c>
      <c r="D26" s="15" t="n">
        <f aca="false">SUMIFS('Form 8949'!$J$6:$J$37,'Form 8949'!$B$6:$B$37,$A26)</f>
        <v>22427.622</v>
      </c>
      <c r="E26" s="15" t="n">
        <f aca="false">SUMIFS('Form 8949'!$K$6:$K$37,'Form 8949'!$B$6:$B$37,$A26)</f>
        <v>16839.878</v>
      </c>
    </row>
    <row r="27" customFormat="false" ht="15" hidden="false" customHeight="false" outlineLevel="0" collapsed="false">
      <c r="A27" s="12" t="s">
        <v>107</v>
      </c>
      <c r="B27" s="12" t="n">
        <f aca="false">COUNTIFS('Form 8949'!$B$6:$B$37,$A27)</f>
        <v>1</v>
      </c>
      <c r="C27" s="15" t="n">
        <f aca="false">SUMIFS('Form 8949'!$I$6:$I$37,'Form 8949'!$B$6:$B$37,$A27)</f>
        <v>25000</v>
      </c>
      <c r="D27" s="15" t="n">
        <f aca="false">SUMIFS('Form 8949'!$J$6:$J$37,'Form 8949'!$B$6:$B$37,$A27)</f>
        <v>25000</v>
      </c>
      <c r="E27" s="15" t="n">
        <f aca="false">SUMIFS('Form 8949'!$K$6:$K$37,'Form 8949'!$B$6:$B$37,$A27)</f>
        <v>0</v>
      </c>
    </row>
    <row r="28" customFormat="false" ht="15" hidden="false" customHeight="false" outlineLevel="0" collapsed="false">
      <c r="A28" s="16" t="s">
        <v>151</v>
      </c>
      <c r="B28" s="16" t="n">
        <f aca="false">SUM(B21:B27)</f>
        <v>32</v>
      </c>
      <c r="C28" s="17" t="n">
        <f aca="false">SUM(C21:C27)</f>
        <v>306882.95</v>
      </c>
      <c r="D28" s="17" t="n">
        <f aca="false">SUM(D21:D27)</f>
        <v>177014.87</v>
      </c>
      <c r="E28" s="17" t="n">
        <f aca="false">SUM(E21:E27)</f>
        <v>129868.08</v>
      </c>
    </row>
    <row r="30" customFormat="false" ht="15" hidden="false" customHeight="false" outlineLevel="0" collapsed="false">
      <c r="A30" s="9" t="s">
        <v>171</v>
      </c>
    </row>
    <row r="31" customFormat="false" ht="15" hidden="false" customHeight="false" outlineLevel="0" collapsed="false">
      <c r="A31" s="20" t="s">
        <v>172</v>
      </c>
      <c r="B31" s="20" t="s">
        <v>155</v>
      </c>
      <c r="C31" s="20" t="s">
        <v>156</v>
      </c>
      <c r="D31" s="20" t="s">
        <v>157</v>
      </c>
      <c r="E31" s="20" t="s">
        <v>158</v>
      </c>
    </row>
    <row r="32" customFormat="false" ht="15" hidden="false" customHeight="false" outlineLevel="0" collapsed="false">
      <c r="A32" s="12" t="s">
        <v>89</v>
      </c>
      <c r="B32" s="12" t="n">
        <f aca="false">COUNTIFS('Form 8949'!$L$6:$L$37,$A32)</f>
        <v>3</v>
      </c>
      <c r="C32" s="15" t="n">
        <f aca="false">SUMIFS('Form 8949'!$I$6:$I$37,'Form 8949'!$L$6:$L$37,$A32)</f>
        <v>19470</v>
      </c>
      <c r="D32" s="15" t="n">
        <f aca="false">SUMIFS('Form 8949'!$J$6:$J$37,'Form 8949'!$L$6:$L$37,$A32)</f>
        <v>23256.5</v>
      </c>
      <c r="E32" s="15" t="n">
        <f aca="false">SUMIFS('Form 8949'!$K$6:$K$37,'Form 8949'!$L$6:$L$37,$A32)</f>
        <v>-3786.5</v>
      </c>
    </row>
    <row r="33" customFormat="false" ht="15" hidden="false" customHeight="false" outlineLevel="0" collapsed="false">
      <c r="A33" s="12" t="s">
        <v>75</v>
      </c>
      <c r="B33" s="12" t="n">
        <f aca="false">COUNTIFS('Form 8949'!$L$6:$L$37,$A33)</f>
        <v>16</v>
      </c>
      <c r="C33" s="15" t="n">
        <f aca="false">SUMIFS('Form 8949'!$I$6:$I$37,'Form 8949'!$L$6:$L$37,$A33)</f>
        <v>179295.3</v>
      </c>
      <c r="D33" s="15" t="n">
        <f aca="false">SUMIFS('Form 8949'!$J$6:$J$37,'Form 8949'!$L$6:$L$37,$A33)</f>
        <v>76801.322</v>
      </c>
      <c r="E33" s="15" t="n">
        <f aca="false">SUMIFS('Form 8949'!$K$6:$K$37,'Form 8949'!$L$6:$L$37,$A33)</f>
        <v>102493.978</v>
      </c>
    </row>
    <row r="34" customFormat="false" ht="15" hidden="false" customHeight="false" outlineLevel="0" collapsed="false">
      <c r="A34" s="12" t="s">
        <v>81</v>
      </c>
      <c r="B34" s="12" t="n">
        <f aca="false">COUNTIFS('Form 8949'!$L$6:$L$37,$A34)</f>
        <v>12</v>
      </c>
      <c r="C34" s="15" t="n">
        <f aca="false">SUMIFS('Form 8949'!$I$6:$I$37,'Form 8949'!$L$6:$L$37,$A34)</f>
        <v>107342.65</v>
      </c>
      <c r="D34" s="15" t="n">
        <f aca="false">SUMIFS('Form 8949'!$J$6:$J$37,'Form 8949'!$L$6:$L$37,$A34)</f>
        <v>75782.048</v>
      </c>
      <c r="E34" s="15" t="n">
        <f aca="false">SUMIFS('Form 8949'!$K$6:$K$37,'Form 8949'!$L$6:$L$37,$A34)</f>
        <v>31560.602</v>
      </c>
    </row>
    <row r="35" customFormat="false" ht="15" hidden="false" customHeight="false" outlineLevel="0" collapsed="false">
      <c r="A35" s="12" t="s">
        <v>125</v>
      </c>
      <c r="B35" s="12" t="n">
        <f aca="false">COUNTIFS('Form 8949'!$L$6:$L$37,$A35)</f>
        <v>1</v>
      </c>
      <c r="C35" s="15" t="n">
        <f aca="false">SUMIFS('Form 8949'!$I$6:$I$37,'Form 8949'!$L$6:$L$37,$A35)</f>
        <v>775</v>
      </c>
      <c r="D35" s="15" t="n">
        <f aca="false">SUMIFS('Form 8949'!$J$6:$J$37,'Form 8949'!$L$6:$L$37,$A35)</f>
        <v>1175</v>
      </c>
      <c r="E35" s="15" t="n">
        <f aca="false">SUMIFS('Form 8949'!$K$6:$K$37,'Form 8949'!$L$6:$L$37,$A35)</f>
        <v>-400</v>
      </c>
    </row>
    <row r="36" customFormat="false" ht="15" hidden="false" customHeight="false" outlineLevel="0" collapsed="false">
      <c r="A36" s="16" t="s">
        <v>151</v>
      </c>
      <c r="B36" s="16" t="n">
        <f aca="false">SUM(B32:B35)</f>
        <v>32</v>
      </c>
      <c r="C36" s="17" t="n">
        <f aca="false">SUM(C32:C35)</f>
        <v>306882.95</v>
      </c>
      <c r="D36" s="17" t="n">
        <f aca="false">SUM(D32:D35)</f>
        <v>177014.87</v>
      </c>
      <c r="E36" s="17" t="n">
        <f aca="false">SUM(E32:E35)</f>
        <v>129868.08</v>
      </c>
    </row>
    <row r="38" customFormat="false" ht="15" hidden="false" customHeight="false" outlineLevel="0" collapsed="false">
      <c r="A38" s="9" t="s">
        <v>173</v>
      </c>
    </row>
    <row r="39" customFormat="false" ht="15" hidden="false" customHeight="false" outlineLevel="0" collapsed="false">
      <c r="A39" s="12" t="s">
        <v>174</v>
      </c>
      <c r="B39" s="12" t="str">
        <f aca="false">IF(ROUND('Form 8949'!$K$38-E9,2)=0,"OK","DIFFERENCE")</f>
        <v>OK</v>
      </c>
    </row>
    <row r="40" customFormat="false" ht="15" hidden="false" customHeight="false" outlineLevel="0" collapsed="false">
      <c r="A40" s="12" t="s">
        <v>175</v>
      </c>
      <c r="B40" s="12" t="str">
        <f aca="false">IF(ROUND(E28-E9,2)=0,"OK","DIFFERENCE")</f>
        <v>OK</v>
      </c>
    </row>
    <row r="41" customFormat="false" ht="15" hidden="false" customHeight="false" outlineLevel="0" collapsed="false">
      <c r="A41" s="12" t="s">
        <v>176</v>
      </c>
      <c r="B41" s="12" t="str">
        <f aca="false">IF(ROUND(E36-E9,2)=0,"OK","DIFFERENCE")</f>
        <v>OK</v>
      </c>
    </row>
    <row r="42" customFormat="false" ht="15" hidden="false" customHeight="false" outlineLevel="0" collapsed="false">
      <c r="A42" s="12" t="s">
        <v>177</v>
      </c>
      <c r="B42" s="12" t="str">
        <f aca="false">IF(COUNTIFS('Form 8949'!$D$6:$D$37,"UNMATCHED")=0,"OK","REVIEW")</f>
        <v>OK</v>
      </c>
    </row>
    <row r="43" customFormat="false" ht="15" hidden="false" customHeight="false" outlineLevel="0" collapsed="false">
      <c r="A43" s="12" t="s">
        <v>178</v>
      </c>
      <c r="B43" s="12" t="str">
        <f aca="false">IF(SUMPRODUCT(--('Form 8949'!$L$6:$L$37&lt;&gt;'Form 8949'!$M$6:$M$37))=0,"OK","REVIEW")</f>
        <v>OK</v>
      </c>
    </row>
    <row r="44" customFormat="false" ht="15" hidden="false" customHeight="false" outlineLevel="0" collapsed="false">
      <c r="A44" s="12" t="s">
        <v>179</v>
      </c>
      <c r="B44" s="12" t="str">
        <f aca="false">IF(ROUND('Wallet Allocation'!$F$20-SUMPRODUCT(('Lot Ledger'!$C$6:$C$30&lt;DATE(2025,1,1))*'Lot Ledger'!$F$6:$F$30),2)=0,"OK","DIFFERENCE")</f>
        <v>OK</v>
      </c>
    </row>
    <row r="45" customFormat="false" ht="15" hidden="false" customHeight="false" outlineLevel="0" collapsed="false">
      <c r="A45" s="12" t="s">
        <v>180</v>
      </c>
      <c r="B45" s="12" t="str">
        <f aca="false">IF(COUNTIFS(Transfers!$H$6:$H$19,"Matched")=13,"OK","REVIEW")</f>
        <v>OK</v>
      </c>
    </row>
    <row r="47" customFormat="false" ht="27.75" hidden="false" customHeight="true" outlineLevel="0" collapsed="false">
      <c r="A47" s="18" t="s">
        <v>181</v>
      </c>
      <c r="B47" s="18"/>
      <c r="C47" s="18"/>
      <c r="D47" s="18"/>
      <c r="E47" s="18"/>
    </row>
  </sheetData>
  <mergeCells count="2">
    <mergeCell ref="A17:E17"/>
    <mergeCell ref="A47:E4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9"/>
    <col collapsed="false" customWidth="true" hidden="false" outlineLevel="0" max="2" min="2" style="0" width="8"/>
    <col collapsed="false" customWidth="true" hidden="false" outlineLevel="0" max="3" min="3" style="0" width="15"/>
    <col collapsed="false" customWidth="true" hidden="false" outlineLevel="0" max="4" min="4" style="0" width="14"/>
    <col collapsed="false" customWidth="true" hidden="false" outlineLevel="0" max="5" min="5" style="0" width="15"/>
    <col collapsed="false" customWidth="true" hidden="false" outlineLevel="0" max="6" min="6" style="0" width="16"/>
    <col collapsed="false" customWidth="true" hidden="false" outlineLevel="0" max="7" min="7" style="0" width="30"/>
    <col collapsed="false" customWidth="true" hidden="false" outlineLevel="0" max="8" min="8" style="0" width="28"/>
    <col collapsed="false" customWidth="true" hidden="false" outlineLevel="0" max="9" min="9" style="0" width="24"/>
    <col collapsed="false" customWidth="true" hidden="false" outlineLevel="0" max="10" min="10" style="0" width="10"/>
  </cols>
  <sheetData>
    <row r="1" customFormat="false" ht="15" hidden="false" customHeight="false" outlineLevel="0" collapsed="false">
      <c r="A1" s="1" t="s">
        <v>0</v>
      </c>
      <c r="B1" s="2"/>
      <c r="C1" s="2"/>
      <c r="D1" s="2"/>
      <c r="E1" s="2"/>
      <c r="F1" s="2"/>
      <c r="G1" s="2"/>
      <c r="H1" s="2"/>
      <c r="I1" s="2"/>
      <c r="J1" s="2"/>
    </row>
    <row r="2" customFormat="false" ht="19.7" hidden="false" customHeight="false" outlineLevel="0" collapsed="false">
      <c r="A2" s="3" t="s">
        <v>182</v>
      </c>
    </row>
    <row r="3" customFormat="false" ht="15" hidden="false" customHeight="false" outlineLevel="0" collapsed="false">
      <c r="A3" s="4" t="s">
        <v>2</v>
      </c>
    </row>
    <row r="5" customFormat="false" ht="30" hidden="false" customHeight="true" outlineLevel="0" collapsed="false">
      <c r="A5" s="11" t="s">
        <v>59</v>
      </c>
      <c r="B5" s="11" t="s">
        <v>57</v>
      </c>
      <c r="C5" s="11" t="s">
        <v>183</v>
      </c>
      <c r="D5" s="11" t="s">
        <v>63</v>
      </c>
      <c r="E5" s="11" t="s">
        <v>184</v>
      </c>
      <c r="F5" s="11" t="s">
        <v>185</v>
      </c>
      <c r="G5" s="11" t="s">
        <v>186</v>
      </c>
      <c r="H5" s="11" t="s">
        <v>187</v>
      </c>
      <c r="I5" s="11" t="s">
        <v>188</v>
      </c>
      <c r="J5" s="11" t="s">
        <v>189</v>
      </c>
    </row>
    <row r="6" customFormat="false" ht="15" hidden="false" customHeight="false" outlineLevel="0" collapsed="false">
      <c r="A6" s="21" t="s">
        <v>73</v>
      </c>
      <c r="B6" s="21" t="s">
        <v>71</v>
      </c>
      <c r="C6" s="22" t="n">
        <v>43630</v>
      </c>
      <c r="D6" s="23" t="n">
        <v>0.75</v>
      </c>
      <c r="E6" s="24" t="n">
        <v>8640</v>
      </c>
      <c r="F6" s="24" t="n">
        <f aca="false">D6*E6</f>
        <v>6480</v>
      </c>
      <c r="G6" s="21" t="s">
        <v>76</v>
      </c>
      <c r="H6" s="21" t="s">
        <v>75</v>
      </c>
      <c r="I6" s="21" t="s">
        <v>190</v>
      </c>
      <c r="J6" s="21" t="s">
        <v>191</v>
      </c>
    </row>
    <row r="7" customFormat="false" ht="15" hidden="false" customHeight="false" outlineLevel="0" collapsed="false">
      <c r="A7" s="21" t="s">
        <v>129</v>
      </c>
      <c r="B7" s="21" t="s">
        <v>71</v>
      </c>
      <c r="C7" s="22" t="n">
        <v>44138</v>
      </c>
      <c r="D7" s="23" t="n">
        <v>0.5</v>
      </c>
      <c r="E7" s="24" t="n">
        <v>13820</v>
      </c>
      <c r="F7" s="24" t="n">
        <f aca="false">D7*E7</f>
        <v>6910</v>
      </c>
      <c r="G7" s="21" t="s">
        <v>76</v>
      </c>
      <c r="H7" s="21" t="s">
        <v>192</v>
      </c>
      <c r="I7" s="21" t="s">
        <v>190</v>
      </c>
      <c r="J7" s="21" t="s">
        <v>193</v>
      </c>
    </row>
    <row r="8" customFormat="false" ht="15" hidden="false" customHeight="false" outlineLevel="0" collapsed="false">
      <c r="A8" s="12" t="s">
        <v>130</v>
      </c>
      <c r="B8" s="12" t="s">
        <v>71</v>
      </c>
      <c r="C8" s="13" t="n">
        <v>44307</v>
      </c>
      <c r="D8" s="14" t="n">
        <v>0.3</v>
      </c>
      <c r="E8" s="15" t="n">
        <v>55140</v>
      </c>
      <c r="F8" s="15" t="n">
        <f aca="false">D8*E8</f>
        <v>16542</v>
      </c>
      <c r="G8" s="12" t="s">
        <v>75</v>
      </c>
      <c r="H8" s="12" t="s">
        <v>75</v>
      </c>
      <c r="I8" s="12" t="s">
        <v>194</v>
      </c>
      <c r="J8" s="12" t="s">
        <v>193</v>
      </c>
    </row>
    <row r="9" customFormat="false" ht="15" hidden="false" customHeight="false" outlineLevel="0" collapsed="false">
      <c r="A9" s="12" t="s">
        <v>92</v>
      </c>
      <c r="B9" s="12" t="s">
        <v>71</v>
      </c>
      <c r="C9" s="13" t="n">
        <v>44944</v>
      </c>
      <c r="D9" s="14" t="n">
        <v>0.4</v>
      </c>
      <c r="E9" s="15" t="n">
        <v>21060</v>
      </c>
      <c r="F9" s="15" t="n">
        <f aca="false">D9*E9</f>
        <v>8424</v>
      </c>
      <c r="G9" s="12" t="s">
        <v>81</v>
      </c>
      <c r="H9" s="12" t="s">
        <v>81</v>
      </c>
      <c r="I9" s="12" t="s">
        <v>195</v>
      </c>
      <c r="J9" s="12" t="s">
        <v>193</v>
      </c>
    </row>
    <row r="10" customFormat="false" ht="15" hidden="false" customHeight="false" outlineLevel="0" collapsed="false">
      <c r="A10" s="12" t="s">
        <v>132</v>
      </c>
      <c r="B10" s="12" t="s">
        <v>71</v>
      </c>
      <c r="C10" s="13" t="n">
        <v>45356</v>
      </c>
      <c r="D10" s="14" t="n">
        <v>0.25</v>
      </c>
      <c r="E10" s="15" t="n">
        <v>68300</v>
      </c>
      <c r="F10" s="15" t="n">
        <f aca="false">D10*E10</f>
        <v>17075</v>
      </c>
      <c r="G10" s="12" t="s">
        <v>75</v>
      </c>
      <c r="H10" s="12" t="s">
        <v>75</v>
      </c>
      <c r="I10" s="12" t="s">
        <v>194</v>
      </c>
      <c r="J10" s="12" t="s">
        <v>193</v>
      </c>
    </row>
    <row r="11" customFormat="false" ht="15" hidden="false" customHeight="false" outlineLevel="0" collapsed="false">
      <c r="A11" s="12" t="s">
        <v>196</v>
      </c>
      <c r="B11" s="12" t="s">
        <v>71</v>
      </c>
      <c r="C11" s="13" t="n">
        <v>45699</v>
      </c>
      <c r="D11" s="14" t="n">
        <v>0.3</v>
      </c>
      <c r="E11" s="15" t="n">
        <v>97450</v>
      </c>
      <c r="F11" s="15" t="n">
        <f aca="false">D11*E11</f>
        <v>29235</v>
      </c>
      <c r="G11" s="12" t="s">
        <v>75</v>
      </c>
      <c r="H11" s="12" t="s">
        <v>197</v>
      </c>
      <c r="I11" s="12" t="s">
        <v>198</v>
      </c>
      <c r="J11" s="12" t="s">
        <v>199</v>
      </c>
    </row>
    <row r="12" customFormat="false" ht="15" hidden="false" customHeight="false" outlineLevel="0" collapsed="false">
      <c r="A12" s="21" t="s">
        <v>99</v>
      </c>
      <c r="B12" s="21" t="s">
        <v>78</v>
      </c>
      <c r="C12" s="22" t="n">
        <v>44052</v>
      </c>
      <c r="D12" s="23" t="n">
        <v>12</v>
      </c>
      <c r="E12" s="24" t="n">
        <v>398.2</v>
      </c>
      <c r="F12" s="24" t="n">
        <f aca="false">D12*E12</f>
        <v>4778.4</v>
      </c>
      <c r="G12" s="21" t="s">
        <v>76</v>
      </c>
      <c r="H12" s="21" t="s">
        <v>125</v>
      </c>
      <c r="I12" s="21" t="s">
        <v>190</v>
      </c>
      <c r="J12" s="21" t="s">
        <v>193</v>
      </c>
    </row>
    <row r="13" customFormat="false" ht="15" hidden="false" customHeight="false" outlineLevel="0" collapsed="false">
      <c r="A13" s="12" t="s">
        <v>80</v>
      </c>
      <c r="B13" s="12" t="s">
        <v>78</v>
      </c>
      <c r="C13" s="13" t="n">
        <v>44441</v>
      </c>
      <c r="D13" s="14" t="n">
        <v>6.5</v>
      </c>
      <c r="E13" s="15" t="n">
        <v>3812.4</v>
      </c>
      <c r="F13" s="15" t="n">
        <f aca="false">D13*E13</f>
        <v>24780.6</v>
      </c>
      <c r="G13" s="12" t="s">
        <v>81</v>
      </c>
      <c r="H13" s="12" t="s">
        <v>81</v>
      </c>
      <c r="I13" s="12" t="s">
        <v>195</v>
      </c>
      <c r="J13" s="12" t="s">
        <v>191</v>
      </c>
    </row>
    <row r="14" customFormat="false" ht="15" hidden="false" customHeight="false" outlineLevel="0" collapsed="false">
      <c r="A14" s="12" t="s">
        <v>121</v>
      </c>
      <c r="B14" s="12" t="s">
        <v>78</v>
      </c>
      <c r="C14" s="13" t="n">
        <v>45104</v>
      </c>
      <c r="D14" s="14" t="n">
        <v>9</v>
      </c>
      <c r="E14" s="15" t="n">
        <v>1884.1</v>
      </c>
      <c r="F14" s="15" t="n">
        <f aca="false">D14*E14</f>
        <v>16956.9</v>
      </c>
      <c r="G14" s="12" t="s">
        <v>75</v>
      </c>
      <c r="H14" s="12" t="s">
        <v>75</v>
      </c>
      <c r="I14" s="12" t="s">
        <v>194</v>
      </c>
      <c r="J14" s="12" t="s">
        <v>191</v>
      </c>
    </row>
    <row r="15" customFormat="false" ht="15" hidden="false" customHeight="false" outlineLevel="0" collapsed="false">
      <c r="A15" s="12" t="s">
        <v>84</v>
      </c>
      <c r="B15" s="12" t="s">
        <v>78</v>
      </c>
      <c r="C15" s="13" t="n">
        <v>45579</v>
      </c>
      <c r="D15" s="14" t="n">
        <v>5</v>
      </c>
      <c r="E15" s="15" t="n">
        <v>2611.8</v>
      </c>
      <c r="F15" s="15" t="n">
        <f aca="false">D15*E15</f>
        <v>13059</v>
      </c>
      <c r="G15" s="12" t="s">
        <v>81</v>
      </c>
      <c r="H15" s="12" t="s">
        <v>81</v>
      </c>
      <c r="I15" s="12" t="s">
        <v>195</v>
      </c>
      <c r="J15" s="12" t="s">
        <v>191</v>
      </c>
    </row>
    <row r="16" customFormat="false" ht="15" hidden="false" customHeight="false" outlineLevel="0" collapsed="false">
      <c r="A16" s="12" t="s">
        <v>149</v>
      </c>
      <c r="B16" s="12" t="s">
        <v>78</v>
      </c>
      <c r="C16" s="13" t="n">
        <v>45679</v>
      </c>
      <c r="D16" s="14" t="n">
        <v>4</v>
      </c>
      <c r="E16" s="15" t="n">
        <v>3290.6</v>
      </c>
      <c r="F16" s="15" t="n">
        <f aca="false">D16*E16</f>
        <v>13162.4</v>
      </c>
      <c r="G16" s="12" t="s">
        <v>75</v>
      </c>
      <c r="H16" s="12" t="s">
        <v>197</v>
      </c>
      <c r="I16" s="12" t="s">
        <v>198</v>
      </c>
      <c r="J16" s="12" t="s">
        <v>193</v>
      </c>
    </row>
    <row r="17" customFormat="false" ht="15" hidden="false" customHeight="false" outlineLevel="0" collapsed="false">
      <c r="A17" s="21" t="s">
        <v>88</v>
      </c>
      <c r="B17" s="21" t="s">
        <v>86</v>
      </c>
      <c r="C17" s="22" t="n">
        <v>44711</v>
      </c>
      <c r="D17" s="23" t="n">
        <v>120</v>
      </c>
      <c r="E17" s="24" t="n">
        <v>46.85</v>
      </c>
      <c r="F17" s="24" t="n">
        <f aca="false">D17*E17</f>
        <v>5622</v>
      </c>
      <c r="G17" s="21" t="s">
        <v>89</v>
      </c>
      <c r="H17" s="21" t="s">
        <v>89</v>
      </c>
      <c r="I17" s="21" t="s">
        <v>200</v>
      </c>
      <c r="J17" s="21" t="s">
        <v>191</v>
      </c>
    </row>
    <row r="18" customFormat="false" ht="15" hidden="false" customHeight="false" outlineLevel="0" collapsed="false">
      <c r="A18" s="21" t="s">
        <v>114</v>
      </c>
      <c r="B18" s="21" t="s">
        <v>86</v>
      </c>
      <c r="C18" s="22" t="n">
        <v>45238</v>
      </c>
      <c r="D18" s="23" t="n">
        <v>85</v>
      </c>
      <c r="E18" s="24" t="n">
        <v>41.2</v>
      </c>
      <c r="F18" s="24" t="n">
        <f aca="false">D18*E18</f>
        <v>3502</v>
      </c>
      <c r="G18" s="21" t="s">
        <v>115</v>
      </c>
      <c r="H18" s="21" t="s">
        <v>115</v>
      </c>
      <c r="I18" s="21" t="s">
        <v>190</v>
      </c>
      <c r="J18" s="21" t="s">
        <v>191</v>
      </c>
    </row>
    <row r="19" customFormat="false" ht="15" hidden="false" customHeight="false" outlineLevel="0" collapsed="false">
      <c r="A19" s="12" t="s">
        <v>117</v>
      </c>
      <c r="B19" s="12" t="s">
        <v>86</v>
      </c>
      <c r="C19" s="13" t="n">
        <v>45735</v>
      </c>
      <c r="D19" s="14" t="n">
        <v>60</v>
      </c>
      <c r="E19" s="15" t="n">
        <v>128.4</v>
      </c>
      <c r="F19" s="15" t="n">
        <f aca="false">D19*E19</f>
        <v>7704</v>
      </c>
      <c r="G19" s="12" t="s">
        <v>75</v>
      </c>
      <c r="H19" s="12" t="s">
        <v>197</v>
      </c>
      <c r="I19" s="12" t="s">
        <v>198</v>
      </c>
      <c r="J19" s="12" t="s">
        <v>191</v>
      </c>
    </row>
    <row r="20" customFormat="false" ht="15" hidden="false" customHeight="false" outlineLevel="0" collapsed="false">
      <c r="A20" s="21" t="s">
        <v>96</v>
      </c>
      <c r="B20" s="21" t="s">
        <v>94</v>
      </c>
      <c r="C20" s="22" t="n">
        <v>44243</v>
      </c>
      <c r="D20" s="23" t="n">
        <v>400</v>
      </c>
      <c r="E20" s="24" t="n">
        <v>31.55</v>
      </c>
      <c r="F20" s="24" t="n">
        <f aca="false">D20*E20</f>
        <v>12620</v>
      </c>
      <c r="G20" s="21" t="s">
        <v>89</v>
      </c>
      <c r="H20" s="21" t="s">
        <v>89</v>
      </c>
      <c r="I20" s="21" t="s">
        <v>200</v>
      </c>
      <c r="J20" s="21" t="s">
        <v>191</v>
      </c>
    </row>
    <row r="21" customFormat="false" ht="15" hidden="false" customHeight="false" outlineLevel="0" collapsed="false">
      <c r="A21" s="12" t="s">
        <v>142</v>
      </c>
      <c r="B21" s="12" t="s">
        <v>94</v>
      </c>
      <c r="C21" s="13" t="n">
        <v>45482</v>
      </c>
      <c r="D21" s="14" t="n">
        <v>250</v>
      </c>
      <c r="E21" s="15" t="n">
        <v>13.9</v>
      </c>
      <c r="F21" s="15" t="n">
        <f aca="false">D21*E21</f>
        <v>3475</v>
      </c>
      <c r="G21" s="12" t="s">
        <v>81</v>
      </c>
      <c r="H21" s="12" t="s">
        <v>81</v>
      </c>
      <c r="I21" s="12" t="s">
        <v>195</v>
      </c>
      <c r="J21" s="12" t="s">
        <v>191</v>
      </c>
    </row>
    <row r="22" customFormat="false" ht="15" hidden="false" customHeight="false" outlineLevel="0" collapsed="false">
      <c r="A22" s="21" t="s">
        <v>103</v>
      </c>
      <c r="B22" s="21" t="s">
        <v>101</v>
      </c>
      <c r="C22" s="22" t="n">
        <v>44531</v>
      </c>
      <c r="D22" s="23" t="n">
        <v>3000</v>
      </c>
      <c r="E22" s="24" t="n">
        <v>2.14</v>
      </c>
      <c r="F22" s="24" t="n">
        <f aca="false">D22*E22</f>
        <v>6420</v>
      </c>
      <c r="G22" s="21" t="s">
        <v>89</v>
      </c>
      <c r="H22" s="21" t="s">
        <v>89</v>
      </c>
      <c r="I22" s="21" t="s">
        <v>200</v>
      </c>
      <c r="J22" s="21" t="s">
        <v>191</v>
      </c>
    </row>
    <row r="23" customFormat="false" ht="15" hidden="false" customHeight="false" outlineLevel="0" collapsed="false">
      <c r="A23" s="12" t="s">
        <v>109</v>
      </c>
      <c r="B23" s="12" t="s">
        <v>107</v>
      </c>
      <c r="C23" s="13" t="n">
        <v>45663</v>
      </c>
      <c r="D23" s="14" t="n">
        <v>25000</v>
      </c>
      <c r="E23" s="15" t="n">
        <v>1</v>
      </c>
      <c r="F23" s="15" t="n">
        <f aca="false">D23*E23</f>
        <v>25000</v>
      </c>
      <c r="G23" s="12" t="s">
        <v>75</v>
      </c>
      <c r="H23" s="12" t="s">
        <v>197</v>
      </c>
      <c r="I23" s="12" t="s">
        <v>198</v>
      </c>
      <c r="J23" s="12" t="s">
        <v>191</v>
      </c>
    </row>
    <row r="24" customFormat="false" ht="15" hidden="false" customHeight="false" outlineLevel="0" collapsed="false">
      <c r="A24" s="12" t="s">
        <v>201</v>
      </c>
      <c r="B24" s="12" t="s">
        <v>78</v>
      </c>
      <c r="C24" s="13" t="n">
        <v>45747</v>
      </c>
      <c r="D24" s="14" t="n">
        <v>0.412</v>
      </c>
      <c r="E24" s="15" t="n">
        <v>1842</v>
      </c>
      <c r="F24" s="15" t="n">
        <f aca="false">D24*E24</f>
        <v>758.904</v>
      </c>
      <c r="G24" s="12" t="s">
        <v>202</v>
      </c>
      <c r="H24" s="12" t="s">
        <v>197</v>
      </c>
      <c r="I24" s="12" t="s">
        <v>203</v>
      </c>
      <c r="J24" s="12" t="s">
        <v>199</v>
      </c>
    </row>
    <row r="25" customFormat="false" ht="15" hidden="false" customHeight="false" outlineLevel="0" collapsed="false">
      <c r="A25" s="12" t="s">
        <v>204</v>
      </c>
      <c r="B25" s="12" t="s">
        <v>78</v>
      </c>
      <c r="C25" s="13" t="n">
        <v>45838</v>
      </c>
      <c r="D25" s="14" t="n">
        <v>0.438</v>
      </c>
      <c r="E25" s="15" t="n">
        <v>2468</v>
      </c>
      <c r="F25" s="15" t="n">
        <f aca="false">D25*E25</f>
        <v>1080.984</v>
      </c>
      <c r="G25" s="12" t="s">
        <v>202</v>
      </c>
      <c r="H25" s="12" t="s">
        <v>197</v>
      </c>
      <c r="I25" s="12" t="s">
        <v>203</v>
      </c>
      <c r="J25" s="12" t="s">
        <v>199</v>
      </c>
    </row>
    <row r="26" customFormat="false" ht="15" hidden="false" customHeight="false" outlineLevel="0" collapsed="false">
      <c r="A26" s="12" t="s">
        <v>205</v>
      </c>
      <c r="B26" s="12" t="s">
        <v>78</v>
      </c>
      <c r="C26" s="13" t="n">
        <v>45930</v>
      </c>
      <c r="D26" s="14" t="n">
        <v>0.451</v>
      </c>
      <c r="E26" s="15" t="n">
        <v>2112</v>
      </c>
      <c r="F26" s="15" t="n">
        <f aca="false">D26*E26</f>
        <v>952.512</v>
      </c>
      <c r="G26" s="12" t="s">
        <v>202</v>
      </c>
      <c r="H26" s="12" t="s">
        <v>197</v>
      </c>
      <c r="I26" s="12" t="s">
        <v>203</v>
      </c>
      <c r="J26" s="12" t="s">
        <v>199</v>
      </c>
    </row>
    <row r="27" customFormat="false" ht="15" hidden="false" customHeight="false" outlineLevel="0" collapsed="false">
      <c r="A27" s="12" t="s">
        <v>206</v>
      </c>
      <c r="B27" s="12" t="s">
        <v>78</v>
      </c>
      <c r="C27" s="13" t="n">
        <v>46022</v>
      </c>
      <c r="D27" s="14" t="n">
        <v>0.429</v>
      </c>
      <c r="E27" s="15" t="n">
        <v>3046</v>
      </c>
      <c r="F27" s="15" t="n">
        <f aca="false">D27*E27</f>
        <v>1306.734</v>
      </c>
      <c r="G27" s="12" t="s">
        <v>202</v>
      </c>
      <c r="H27" s="12" t="s">
        <v>197</v>
      </c>
      <c r="I27" s="12" t="s">
        <v>203</v>
      </c>
      <c r="J27" s="12" t="s">
        <v>199</v>
      </c>
    </row>
    <row r="28" customFormat="false" ht="15" hidden="false" customHeight="false" outlineLevel="0" collapsed="false">
      <c r="A28" s="12" t="s">
        <v>138</v>
      </c>
      <c r="B28" s="12" t="s">
        <v>86</v>
      </c>
      <c r="C28" s="13" t="n">
        <v>45791</v>
      </c>
      <c r="D28" s="14" t="n">
        <v>18.64</v>
      </c>
      <c r="E28" s="15" t="n">
        <v>152.3</v>
      </c>
      <c r="F28" s="15" t="n">
        <f aca="false">D28*E28</f>
        <v>2838.872</v>
      </c>
      <c r="G28" s="12" t="s">
        <v>115</v>
      </c>
      <c r="H28" s="12" t="s">
        <v>197</v>
      </c>
      <c r="I28" s="12" t="s">
        <v>203</v>
      </c>
      <c r="J28" s="12" t="s">
        <v>191</v>
      </c>
    </row>
    <row r="29" customFormat="false" ht="15" hidden="false" customHeight="false" outlineLevel="0" collapsed="false">
      <c r="A29" s="12" t="s">
        <v>140</v>
      </c>
      <c r="B29" s="12" t="s">
        <v>86</v>
      </c>
      <c r="C29" s="13" t="n">
        <v>45963</v>
      </c>
      <c r="D29" s="14" t="n">
        <v>21.91</v>
      </c>
      <c r="E29" s="15" t="n">
        <v>168.75</v>
      </c>
      <c r="F29" s="15" t="n">
        <f aca="false">D29*E29</f>
        <v>3697.3125</v>
      </c>
      <c r="G29" s="12" t="s">
        <v>115</v>
      </c>
      <c r="H29" s="12" t="s">
        <v>197</v>
      </c>
      <c r="I29" s="12" t="s">
        <v>203</v>
      </c>
      <c r="J29" s="12" t="s">
        <v>193</v>
      </c>
    </row>
    <row r="30" customFormat="false" ht="15" hidden="false" customHeight="false" outlineLevel="0" collapsed="false">
      <c r="A30" s="12" t="s">
        <v>124</v>
      </c>
      <c r="B30" s="12" t="s">
        <v>122</v>
      </c>
      <c r="C30" s="13" t="n">
        <v>45755</v>
      </c>
      <c r="D30" s="14" t="n">
        <v>1250</v>
      </c>
      <c r="E30" s="15" t="n">
        <v>0.94</v>
      </c>
      <c r="F30" s="15" t="n">
        <f aca="false">D30*E30</f>
        <v>1175</v>
      </c>
      <c r="G30" s="12" t="s">
        <v>125</v>
      </c>
      <c r="H30" s="12" t="s">
        <v>197</v>
      </c>
      <c r="I30" s="12" t="s">
        <v>207</v>
      </c>
      <c r="J30" s="12" t="s">
        <v>191</v>
      </c>
    </row>
    <row r="31" customFormat="false" ht="15" hidden="false" customHeight="false" outlineLevel="0" collapsed="false">
      <c r="A31" s="16" t="s">
        <v>151</v>
      </c>
      <c r="B31" s="16"/>
      <c r="C31" s="16"/>
      <c r="D31" s="16"/>
      <c r="E31" s="16"/>
      <c r="F31" s="17" t="n">
        <f aca="false">SUM(F6:F30)</f>
        <v>233556.6185</v>
      </c>
    </row>
    <row r="33" customFormat="false" ht="55.5" hidden="false" customHeight="true" outlineLevel="0" collapsed="false">
      <c r="A33" s="18" t="s">
        <v>208</v>
      </c>
      <c r="B33" s="18"/>
      <c r="C33" s="18"/>
      <c r="D33" s="18"/>
      <c r="E33" s="18"/>
      <c r="F33" s="18"/>
      <c r="G33" s="18"/>
      <c r="H33" s="18"/>
      <c r="I33" s="18"/>
      <c r="J33" s="18"/>
    </row>
  </sheetData>
  <mergeCells count="1">
    <mergeCell ref="A33:J3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9"/>
    <col collapsed="false" customWidth="true" hidden="false" outlineLevel="0" max="2" min="2" style="0" width="8"/>
    <col collapsed="false" customWidth="true" hidden="false" outlineLevel="0" max="3" min="3" style="0" width="15"/>
    <col collapsed="false" customWidth="true" hidden="false" outlineLevel="0" max="4" min="4" style="0" width="14"/>
    <col collapsed="false" customWidth="true" hidden="false" outlineLevel="0" max="5" min="5" style="0" width="15"/>
    <col collapsed="false" customWidth="true" hidden="false" outlineLevel="0" max="6" min="6" style="0" width="22"/>
    <col collapsed="false" customWidth="true" hidden="false" outlineLevel="0" max="7" min="7" style="0" width="30"/>
    <col collapsed="false" customWidth="true" hidden="false" outlineLevel="0" max="8" min="8" style="0" width="28"/>
    <col collapsed="false" customWidth="true" hidden="false" outlineLevel="0" max="9" min="9" style="0" width="58"/>
  </cols>
  <sheetData>
    <row r="1" customFormat="false" ht="15" hidden="false" customHeight="false" outlineLevel="0" collapsed="false">
      <c r="A1" s="1" t="s">
        <v>0</v>
      </c>
      <c r="B1" s="2"/>
      <c r="C1" s="2"/>
      <c r="D1" s="2"/>
      <c r="E1" s="2"/>
      <c r="F1" s="2"/>
      <c r="G1" s="2"/>
      <c r="H1" s="2"/>
      <c r="I1" s="2"/>
    </row>
    <row r="2" customFormat="false" ht="19.7" hidden="false" customHeight="false" outlineLevel="0" collapsed="false">
      <c r="A2" s="3" t="s">
        <v>209</v>
      </c>
    </row>
    <row r="3" customFormat="false" ht="15" hidden="false" customHeight="false" outlineLevel="0" collapsed="false">
      <c r="A3" s="4" t="s">
        <v>2</v>
      </c>
    </row>
    <row r="5" customFormat="false" ht="30" hidden="false" customHeight="true" outlineLevel="0" collapsed="false">
      <c r="A5" s="11" t="s">
        <v>59</v>
      </c>
      <c r="B5" s="11" t="s">
        <v>57</v>
      </c>
      <c r="C5" s="11" t="s">
        <v>183</v>
      </c>
      <c r="D5" s="11" t="s">
        <v>63</v>
      </c>
      <c r="E5" s="11" t="s">
        <v>184</v>
      </c>
      <c r="F5" s="11" t="s">
        <v>210</v>
      </c>
      <c r="G5" s="11" t="s">
        <v>69</v>
      </c>
      <c r="H5" s="11" t="s">
        <v>211</v>
      </c>
      <c r="I5" s="11" t="s">
        <v>212</v>
      </c>
    </row>
    <row r="6" customFormat="false" ht="23.85" hidden="false" customHeight="false" outlineLevel="0" collapsed="false">
      <c r="A6" s="25" t="s">
        <v>73</v>
      </c>
      <c r="B6" s="25" t="s">
        <v>71</v>
      </c>
      <c r="C6" s="26" t="n">
        <v>43630</v>
      </c>
      <c r="D6" s="27" t="n">
        <v>0.75</v>
      </c>
      <c r="E6" s="28" t="n">
        <v>8640</v>
      </c>
      <c r="F6" s="28" t="n">
        <f aca="false">D6*E6</f>
        <v>6480</v>
      </c>
      <c r="G6" s="25" t="s">
        <v>76</v>
      </c>
      <c r="H6" s="25" t="s">
        <v>75</v>
      </c>
      <c r="I6" s="25" t="s">
        <v>213</v>
      </c>
    </row>
    <row r="7" customFormat="false" ht="23.85" hidden="false" customHeight="false" outlineLevel="0" collapsed="false">
      <c r="A7" s="25" t="s">
        <v>129</v>
      </c>
      <c r="B7" s="25" t="s">
        <v>71</v>
      </c>
      <c r="C7" s="26" t="n">
        <v>44138</v>
      </c>
      <c r="D7" s="27" t="n">
        <v>0.5</v>
      </c>
      <c r="E7" s="28" t="n">
        <v>13820</v>
      </c>
      <c r="F7" s="28" t="n">
        <f aca="false">D7*E7</f>
        <v>6910</v>
      </c>
      <c r="G7" s="25" t="s">
        <v>76</v>
      </c>
      <c r="H7" s="25" t="s">
        <v>192</v>
      </c>
      <c r="I7" s="25" t="s">
        <v>214</v>
      </c>
    </row>
    <row r="8" customFormat="false" ht="15" hidden="false" customHeight="false" outlineLevel="0" collapsed="false">
      <c r="A8" s="25" t="s">
        <v>130</v>
      </c>
      <c r="B8" s="25" t="s">
        <v>71</v>
      </c>
      <c r="C8" s="26" t="n">
        <v>44307</v>
      </c>
      <c r="D8" s="27" t="n">
        <v>0.3</v>
      </c>
      <c r="E8" s="28" t="n">
        <v>55140</v>
      </c>
      <c r="F8" s="28" t="n">
        <f aca="false">D8*E8</f>
        <v>16542</v>
      </c>
      <c r="G8" s="25" t="s">
        <v>75</v>
      </c>
      <c r="H8" s="25" t="s">
        <v>75</v>
      </c>
      <c r="I8" s="25" t="s">
        <v>215</v>
      </c>
    </row>
    <row r="9" customFormat="false" ht="15" hidden="false" customHeight="false" outlineLevel="0" collapsed="false">
      <c r="A9" s="25" t="s">
        <v>92</v>
      </c>
      <c r="B9" s="25" t="s">
        <v>71</v>
      </c>
      <c r="C9" s="26" t="n">
        <v>44944</v>
      </c>
      <c r="D9" s="27" t="n">
        <v>0.4</v>
      </c>
      <c r="E9" s="28" t="n">
        <v>21060</v>
      </c>
      <c r="F9" s="28" t="n">
        <f aca="false">D9*E9</f>
        <v>8424</v>
      </c>
      <c r="G9" s="25" t="s">
        <v>81</v>
      </c>
      <c r="H9" s="25" t="s">
        <v>81</v>
      </c>
      <c r="I9" s="25" t="s">
        <v>215</v>
      </c>
    </row>
    <row r="10" customFormat="false" ht="15" hidden="false" customHeight="false" outlineLevel="0" collapsed="false">
      <c r="A10" s="25" t="s">
        <v>132</v>
      </c>
      <c r="B10" s="25" t="s">
        <v>71</v>
      </c>
      <c r="C10" s="26" t="n">
        <v>45356</v>
      </c>
      <c r="D10" s="27" t="n">
        <v>0.25</v>
      </c>
      <c r="E10" s="28" t="n">
        <v>68300</v>
      </c>
      <c r="F10" s="28" t="n">
        <f aca="false">D10*E10</f>
        <v>17075</v>
      </c>
      <c r="G10" s="25" t="s">
        <v>75</v>
      </c>
      <c r="H10" s="25" t="s">
        <v>75</v>
      </c>
      <c r="I10" s="25" t="s">
        <v>215</v>
      </c>
    </row>
    <row r="11" customFormat="false" ht="23.85" hidden="false" customHeight="false" outlineLevel="0" collapsed="false">
      <c r="A11" s="25" t="s">
        <v>99</v>
      </c>
      <c r="B11" s="25" t="s">
        <v>78</v>
      </c>
      <c r="C11" s="26" t="n">
        <v>44052</v>
      </c>
      <c r="D11" s="27" t="n">
        <v>12</v>
      </c>
      <c r="E11" s="28" t="n">
        <v>398.2</v>
      </c>
      <c r="F11" s="28" t="n">
        <f aca="false">D11*E11</f>
        <v>4778.4</v>
      </c>
      <c r="G11" s="25" t="s">
        <v>76</v>
      </c>
      <c r="H11" s="25" t="s">
        <v>125</v>
      </c>
      <c r="I11" s="25" t="s">
        <v>216</v>
      </c>
    </row>
    <row r="12" customFormat="false" ht="15" hidden="false" customHeight="false" outlineLevel="0" collapsed="false">
      <c r="A12" s="25" t="s">
        <v>80</v>
      </c>
      <c r="B12" s="25" t="s">
        <v>78</v>
      </c>
      <c r="C12" s="26" t="n">
        <v>44441</v>
      </c>
      <c r="D12" s="27" t="n">
        <v>6.5</v>
      </c>
      <c r="E12" s="28" t="n">
        <v>3812.4</v>
      </c>
      <c r="F12" s="28" t="n">
        <f aca="false">D12*E12</f>
        <v>24780.6</v>
      </c>
      <c r="G12" s="25" t="s">
        <v>81</v>
      </c>
      <c r="H12" s="25" t="s">
        <v>81</v>
      </c>
      <c r="I12" s="25" t="s">
        <v>215</v>
      </c>
    </row>
    <row r="13" customFormat="false" ht="15" hidden="false" customHeight="false" outlineLevel="0" collapsed="false">
      <c r="A13" s="25" t="s">
        <v>121</v>
      </c>
      <c r="B13" s="25" t="s">
        <v>78</v>
      </c>
      <c r="C13" s="26" t="n">
        <v>45104</v>
      </c>
      <c r="D13" s="27" t="n">
        <v>9</v>
      </c>
      <c r="E13" s="28" t="n">
        <v>1884.1</v>
      </c>
      <c r="F13" s="28" t="n">
        <f aca="false">D13*E13</f>
        <v>16956.9</v>
      </c>
      <c r="G13" s="25" t="s">
        <v>75</v>
      </c>
      <c r="H13" s="25" t="s">
        <v>75</v>
      </c>
      <c r="I13" s="25" t="s">
        <v>215</v>
      </c>
    </row>
    <row r="14" customFormat="false" ht="15" hidden="false" customHeight="false" outlineLevel="0" collapsed="false">
      <c r="A14" s="25" t="s">
        <v>84</v>
      </c>
      <c r="B14" s="25" t="s">
        <v>78</v>
      </c>
      <c r="C14" s="26" t="n">
        <v>45579</v>
      </c>
      <c r="D14" s="27" t="n">
        <v>5</v>
      </c>
      <c r="E14" s="28" t="n">
        <v>2611.8</v>
      </c>
      <c r="F14" s="28" t="n">
        <f aca="false">D14*E14</f>
        <v>13059</v>
      </c>
      <c r="G14" s="25" t="s">
        <v>81</v>
      </c>
      <c r="H14" s="25" t="s">
        <v>81</v>
      </c>
      <c r="I14" s="25" t="s">
        <v>215</v>
      </c>
    </row>
    <row r="15" customFormat="false" ht="15" hidden="false" customHeight="false" outlineLevel="0" collapsed="false">
      <c r="A15" s="25" t="s">
        <v>96</v>
      </c>
      <c r="B15" s="25" t="s">
        <v>94</v>
      </c>
      <c r="C15" s="26" t="n">
        <v>44243</v>
      </c>
      <c r="D15" s="27" t="n">
        <v>400</v>
      </c>
      <c r="E15" s="28" t="n">
        <v>31.55</v>
      </c>
      <c r="F15" s="28" t="n">
        <f aca="false">D15*E15</f>
        <v>12620</v>
      </c>
      <c r="G15" s="25" t="s">
        <v>89</v>
      </c>
      <c r="H15" s="25" t="s">
        <v>89</v>
      </c>
      <c r="I15" s="25" t="s">
        <v>217</v>
      </c>
    </row>
    <row r="16" customFormat="false" ht="15" hidden="false" customHeight="false" outlineLevel="0" collapsed="false">
      <c r="A16" s="25" t="s">
        <v>142</v>
      </c>
      <c r="B16" s="25" t="s">
        <v>94</v>
      </c>
      <c r="C16" s="26" t="n">
        <v>45482</v>
      </c>
      <c r="D16" s="27" t="n">
        <v>250</v>
      </c>
      <c r="E16" s="28" t="n">
        <v>13.9</v>
      </c>
      <c r="F16" s="28" t="n">
        <f aca="false">D16*E16</f>
        <v>3475</v>
      </c>
      <c r="G16" s="25" t="s">
        <v>81</v>
      </c>
      <c r="H16" s="25" t="s">
        <v>81</v>
      </c>
      <c r="I16" s="25" t="s">
        <v>215</v>
      </c>
    </row>
    <row r="17" customFormat="false" ht="15" hidden="false" customHeight="false" outlineLevel="0" collapsed="false">
      <c r="A17" s="25" t="s">
        <v>103</v>
      </c>
      <c r="B17" s="25" t="s">
        <v>101</v>
      </c>
      <c r="C17" s="26" t="n">
        <v>44531</v>
      </c>
      <c r="D17" s="27" t="n">
        <v>3000</v>
      </c>
      <c r="E17" s="28" t="n">
        <v>2.14</v>
      </c>
      <c r="F17" s="28" t="n">
        <f aca="false">D17*E17</f>
        <v>6420</v>
      </c>
      <c r="G17" s="25" t="s">
        <v>89</v>
      </c>
      <c r="H17" s="25" t="s">
        <v>89</v>
      </c>
      <c r="I17" s="25" t="s">
        <v>217</v>
      </c>
    </row>
    <row r="18" customFormat="false" ht="15" hidden="false" customHeight="false" outlineLevel="0" collapsed="false">
      <c r="A18" s="25" t="s">
        <v>88</v>
      </c>
      <c r="B18" s="25" t="s">
        <v>86</v>
      </c>
      <c r="C18" s="26" t="n">
        <v>44711</v>
      </c>
      <c r="D18" s="27" t="n">
        <v>120</v>
      </c>
      <c r="E18" s="28" t="n">
        <v>46.85</v>
      </c>
      <c r="F18" s="28" t="n">
        <f aca="false">D18*E18</f>
        <v>5622</v>
      </c>
      <c r="G18" s="25" t="s">
        <v>89</v>
      </c>
      <c r="H18" s="25" t="s">
        <v>89</v>
      </c>
      <c r="I18" s="25" t="s">
        <v>217</v>
      </c>
    </row>
    <row r="19" customFormat="false" ht="15" hidden="false" customHeight="false" outlineLevel="0" collapsed="false">
      <c r="A19" s="25" t="s">
        <v>114</v>
      </c>
      <c r="B19" s="25" t="s">
        <v>86</v>
      </c>
      <c r="C19" s="26" t="n">
        <v>45238</v>
      </c>
      <c r="D19" s="27" t="n">
        <v>85</v>
      </c>
      <c r="E19" s="28" t="n">
        <v>41.2</v>
      </c>
      <c r="F19" s="28" t="n">
        <f aca="false">D19*E19</f>
        <v>3502</v>
      </c>
      <c r="G19" s="25" t="s">
        <v>115</v>
      </c>
      <c r="H19" s="25" t="s">
        <v>115</v>
      </c>
      <c r="I19" s="25" t="s">
        <v>218</v>
      </c>
    </row>
    <row r="20" customFormat="false" ht="15" hidden="false" customHeight="false" outlineLevel="0" collapsed="false">
      <c r="A20" s="16" t="s">
        <v>151</v>
      </c>
      <c r="B20" s="16"/>
      <c r="C20" s="16"/>
      <c r="D20" s="16"/>
      <c r="E20" s="16"/>
      <c r="F20" s="17" t="n">
        <f aca="false">SUM(F6:F19)</f>
        <v>146644.9</v>
      </c>
    </row>
    <row r="22" customFormat="false" ht="15" hidden="false" customHeight="false" outlineLevel="0" collapsed="false">
      <c r="A22" s="9" t="s">
        <v>219</v>
      </c>
    </row>
    <row r="23" customFormat="false" ht="15" hidden="false" customHeight="false" outlineLevel="0" collapsed="false">
      <c r="A23" s="20" t="s">
        <v>172</v>
      </c>
      <c r="B23" s="20" t="s">
        <v>57</v>
      </c>
      <c r="C23" s="20" t="s">
        <v>63</v>
      </c>
      <c r="D23" s="20" t="s">
        <v>210</v>
      </c>
    </row>
    <row r="24" customFormat="false" ht="15" hidden="false" customHeight="false" outlineLevel="0" collapsed="false">
      <c r="A24" s="12" t="s">
        <v>89</v>
      </c>
      <c r="B24" s="12" t="s">
        <v>94</v>
      </c>
      <c r="C24" s="14" t="n">
        <v>400</v>
      </c>
      <c r="D24" s="15" t="n">
        <v>12620</v>
      </c>
    </row>
    <row r="25" customFormat="false" ht="15" hidden="false" customHeight="false" outlineLevel="0" collapsed="false">
      <c r="A25" s="12" t="s">
        <v>89</v>
      </c>
      <c r="B25" s="12" t="s">
        <v>101</v>
      </c>
      <c r="C25" s="14" t="n">
        <v>3000</v>
      </c>
      <c r="D25" s="15" t="n">
        <v>6420</v>
      </c>
    </row>
    <row r="26" customFormat="false" ht="15" hidden="false" customHeight="false" outlineLevel="0" collapsed="false">
      <c r="A26" s="12" t="s">
        <v>89</v>
      </c>
      <c r="B26" s="12" t="s">
        <v>86</v>
      </c>
      <c r="C26" s="14" t="n">
        <v>120</v>
      </c>
      <c r="D26" s="15" t="n">
        <v>5622</v>
      </c>
    </row>
    <row r="27" customFormat="false" ht="15" hidden="false" customHeight="false" outlineLevel="0" collapsed="false">
      <c r="A27" s="12" t="s">
        <v>75</v>
      </c>
      <c r="B27" s="12" t="s">
        <v>71</v>
      </c>
      <c r="C27" s="14" t="n">
        <v>1.3</v>
      </c>
      <c r="D27" s="15" t="n">
        <v>40097</v>
      </c>
    </row>
    <row r="28" customFormat="false" ht="15" hidden="false" customHeight="false" outlineLevel="0" collapsed="false">
      <c r="A28" s="12" t="s">
        <v>75</v>
      </c>
      <c r="B28" s="12" t="s">
        <v>78</v>
      </c>
      <c r="C28" s="14" t="n">
        <v>9</v>
      </c>
      <c r="D28" s="15" t="n">
        <v>16956.9</v>
      </c>
    </row>
    <row r="29" customFormat="false" ht="15" hidden="false" customHeight="false" outlineLevel="0" collapsed="false">
      <c r="A29" s="12" t="s">
        <v>81</v>
      </c>
      <c r="B29" s="12" t="s">
        <v>71</v>
      </c>
      <c r="C29" s="14" t="n">
        <v>0.4</v>
      </c>
      <c r="D29" s="15" t="n">
        <v>8424</v>
      </c>
    </row>
    <row r="30" customFormat="false" ht="15" hidden="false" customHeight="false" outlineLevel="0" collapsed="false">
      <c r="A30" s="12" t="s">
        <v>81</v>
      </c>
      <c r="B30" s="12" t="s">
        <v>78</v>
      </c>
      <c r="C30" s="14" t="n">
        <v>11.5</v>
      </c>
      <c r="D30" s="15" t="n">
        <v>37839.6</v>
      </c>
    </row>
    <row r="31" customFormat="false" ht="15" hidden="false" customHeight="false" outlineLevel="0" collapsed="false">
      <c r="A31" s="12" t="s">
        <v>81</v>
      </c>
      <c r="B31" s="12" t="s">
        <v>94</v>
      </c>
      <c r="C31" s="14" t="n">
        <v>250</v>
      </c>
      <c r="D31" s="15" t="n">
        <v>3475</v>
      </c>
    </row>
    <row r="32" customFormat="false" ht="15" hidden="false" customHeight="false" outlineLevel="0" collapsed="false">
      <c r="A32" s="12" t="s">
        <v>192</v>
      </c>
      <c r="B32" s="12" t="s">
        <v>71</v>
      </c>
      <c r="C32" s="14" t="n">
        <v>0.5</v>
      </c>
      <c r="D32" s="15" t="n">
        <v>6910</v>
      </c>
    </row>
    <row r="33" customFormat="false" ht="15" hidden="false" customHeight="false" outlineLevel="0" collapsed="false">
      <c r="A33" s="12" t="s">
        <v>125</v>
      </c>
      <c r="B33" s="12" t="s">
        <v>78</v>
      </c>
      <c r="C33" s="14" t="n">
        <v>12</v>
      </c>
      <c r="D33" s="15" t="n">
        <v>4778.4</v>
      </c>
    </row>
    <row r="34" customFormat="false" ht="15" hidden="false" customHeight="false" outlineLevel="0" collapsed="false">
      <c r="A34" s="12" t="s">
        <v>115</v>
      </c>
      <c r="B34" s="12" t="s">
        <v>86</v>
      </c>
      <c r="C34" s="14" t="n">
        <v>85</v>
      </c>
      <c r="D34" s="15" t="n">
        <v>3502</v>
      </c>
    </row>
    <row r="35" customFormat="false" ht="15" hidden="false" customHeight="false" outlineLevel="0" collapsed="false">
      <c r="A35" s="16" t="s">
        <v>151</v>
      </c>
      <c r="B35" s="16"/>
      <c r="C35" s="16"/>
      <c r="D35" s="17" t="n">
        <f aca="false">SUM(D24:D34)</f>
        <v>146644.9</v>
      </c>
    </row>
    <row r="37" customFormat="false" ht="42" hidden="false" customHeight="true" outlineLevel="0" collapsed="false">
      <c r="A37" s="18" t="s">
        <v>220</v>
      </c>
      <c r="B37" s="18"/>
      <c r="C37" s="18"/>
      <c r="D37" s="18"/>
      <c r="E37" s="18"/>
      <c r="F37" s="18"/>
      <c r="G37" s="18"/>
      <c r="H37" s="18"/>
      <c r="I37" s="18"/>
    </row>
    <row r="38" customFormat="false" ht="42" hidden="false" customHeight="true" outlineLevel="0" collapsed="false">
      <c r="A38" s="18" t="s">
        <v>221</v>
      </c>
      <c r="B38" s="18"/>
      <c r="C38" s="18"/>
      <c r="D38" s="18"/>
      <c r="E38" s="18"/>
      <c r="F38" s="18"/>
      <c r="G38" s="18"/>
      <c r="H38" s="18"/>
      <c r="I38" s="18"/>
    </row>
    <row r="39" customFormat="false" ht="42" hidden="false" customHeight="true" outlineLevel="0" collapsed="false">
      <c r="A39" s="18" t="s">
        <v>222</v>
      </c>
      <c r="B39" s="18"/>
      <c r="C39" s="18"/>
      <c r="D39" s="18"/>
      <c r="E39" s="18"/>
      <c r="F39" s="18"/>
      <c r="G39" s="18"/>
      <c r="H39" s="18"/>
      <c r="I39" s="18"/>
    </row>
  </sheetData>
  <mergeCells count="3">
    <mergeCell ref="A37:I37"/>
    <mergeCell ref="A38:I38"/>
    <mergeCell ref="A39:I3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8"/>
    <col collapsed="false" customWidth="true" hidden="false" outlineLevel="0" max="3" min="3" style="0" width="14"/>
    <col collapsed="false" customWidth="true" hidden="false" outlineLevel="0" max="5" min="4" style="0" width="26"/>
    <col collapsed="false" customWidth="true" hidden="false" outlineLevel="0" max="6" min="6" style="0" width="16"/>
    <col collapsed="false" customWidth="true" hidden="false" outlineLevel="0" max="7" min="7" style="0" width="18"/>
    <col collapsed="false" customWidth="true" hidden="false" outlineLevel="0" max="8" min="8" style="0" width="11"/>
    <col collapsed="false" customWidth="true" hidden="false" outlineLevel="0" max="9" min="9" style="0" width="62"/>
  </cols>
  <sheetData>
    <row r="1" customFormat="false" ht="15" hidden="false" customHeight="false" outlineLevel="0" collapsed="false">
      <c r="A1" s="1" t="s">
        <v>0</v>
      </c>
      <c r="B1" s="2"/>
      <c r="C1" s="2"/>
      <c r="D1" s="2"/>
      <c r="E1" s="2"/>
      <c r="F1" s="2"/>
      <c r="G1" s="2"/>
      <c r="H1" s="2"/>
      <c r="I1" s="2"/>
    </row>
    <row r="2" customFormat="false" ht="19.7" hidden="false" customHeight="false" outlineLevel="0" collapsed="false">
      <c r="A2" s="3" t="s">
        <v>223</v>
      </c>
    </row>
    <row r="3" customFormat="false" ht="15" hidden="false" customHeight="false" outlineLevel="0" collapsed="false">
      <c r="A3" s="4" t="s">
        <v>2</v>
      </c>
    </row>
    <row r="5" customFormat="false" ht="30" hidden="false" customHeight="true" outlineLevel="0" collapsed="false">
      <c r="A5" s="11" t="s">
        <v>224</v>
      </c>
      <c r="B5" s="11" t="s">
        <v>57</v>
      </c>
      <c r="C5" s="11" t="s">
        <v>63</v>
      </c>
      <c r="D5" s="11" t="s">
        <v>225</v>
      </c>
      <c r="E5" s="11" t="s">
        <v>226</v>
      </c>
      <c r="F5" s="11" t="s">
        <v>227</v>
      </c>
      <c r="G5" s="11" t="s">
        <v>228</v>
      </c>
      <c r="H5" s="11" t="s">
        <v>189</v>
      </c>
      <c r="I5" s="11" t="s">
        <v>229</v>
      </c>
    </row>
    <row r="6" customFormat="false" ht="23.85" hidden="false" customHeight="false" outlineLevel="0" collapsed="false">
      <c r="A6" s="26" t="n">
        <v>45692</v>
      </c>
      <c r="B6" s="25" t="s">
        <v>71</v>
      </c>
      <c r="C6" s="27" t="n">
        <v>0.4</v>
      </c>
      <c r="D6" s="25" t="s">
        <v>75</v>
      </c>
      <c r="E6" s="25" t="s">
        <v>192</v>
      </c>
      <c r="F6" s="25" t="s">
        <v>230</v>
      </c>
      <c r="G6" s="25" t="s">
        <v>231</v>
      </c>
      <c r="H6" s="25" t="s">
        <v>232</v>
      </c>
      <c r="I6" s="25" t="s">
        <v>233</v>
      </c>
    </row>
    <row r="7" customFormat="false" ht="15" hidden="false" customHeight="false" outlineLevel="0" collapsed="false">
      <c r="A7" s="26" t="n">
        <v>45743</v>
      </c>
      <c r="B7" s="25" t="s">
        <v>78</v>
      </c>
      <c r="C7" s="27" t="n">
        <v>9.5</v>
      </c>
      <c r="D7" s="25" t="s">
        <v>75</v>
      </c>
      <c r="E7" s="25" t="s">
        <v>125</v>
      </c>
      <c r="F7" s="25" t="s">
        <v>234</v>
      </c>
      <c r="G7" s="25" t="s">
        <v>235</v>
      </c>
      <c r="H7" s="25" t="s">
        <v>232</v>
      </c>
      <c r="I7" s="25" t="s">
        <v>236</v>
      </c>
    </row>
    <row r="8" customFormat="false" ht="23.85" hidden="false" customHeight="false" outlineLevel="0" collapsed="false">
      <c r="A8" s="26" t="n">
        <v>45779</v>
      </c>
      <c r="B8" s="25" t="s">
        <v>86</v>
      </c>
      <c r="C8" s="27" t="n">
        <v>30</v>
      </c>
      <c r="D8" s="25" t="s">
        <v>89</v>
      </c>
      <c r="E8" s="25" t="s">
        <v>115</v>
      </c>
      <c r="F8" s="25" t="s">
        <v>237</v>
      </c>
      <c r="G8" s="25" t="s">
        <v>238</v>
      </c>
      <c r="H8" s="25" t="s">
        <v>232</v>
      </c>
      <c r="I8" s="25" t="s">
        <v>239</v>
      </c>
    </row>
    <row r="9" customFormat="false" ht="15" hidden="false" customHeight="false" outlineLevel="0" collapsed="false">
      <c r="A9" s="26" t="n">
        <v>45818</v>
      </c>
      <c r="B9" s="25" t="s">
        <v>78</v>
      </c>
      <c r="C9" s="27" t="n">
        <v>6</v>
      </c>
      <c r="D9" s="25" t="s">
        <v>125</v>
      </c>
      <c r="E9" s="25" t="s">
        <v>75</v>
      </c>
      <c r="F9" s="25" t="s">
        <v>240</v>
      </c>
      <c r="G9" s="25" t="s">
        <v>241</v>
      </c>
      <c r="H9" s="25" t="s">
        <v>232</v>
      </c>
      <c r="I9" s="25" t="s">
        <v>242</v>
      </c>
    </row>
    <row r="10" customFormat="false" ht="23.85" hidden="false" customHeight="false" outlineLevel="0" collapsed="false">
      <c r="A10" s="26" t="n">
        <v>45836</v>
      </c>
      <c r="B10" s="25" t="s">
        <v>78</v>
      </c>
      <c r="C10" s="27" t="n">
        <v>4</v>
      </c>
      <c r="D10" s="25" t="s">
        <v>125</v>
      </c>
      <c r="E10" s="25" t="s">
        <v>202</v>
      </c>
      <c r="F10" s="25" t="s">
        <v>243</v>
      </c>
      <c r="G10" s="25" t="s">
        <v>243</v>
      </c>
      <c r="H10" s="25" t="s">
        <v>232</v>
      </c>
      <c r="I10" s="25" t="s">
        <v>244</v>
      </c>
    </row>
    <row r="11" customFormat="false" ht="23.85" hidden="false" customHeight="false" outlineLevel="0" collapsed="false">
      <c r="A11" s="26" t="n">
        <v>45872</v>
      </c>
      <c r="B11" s="25" t="s">
        <v>71</v>
      </c>
      <c r="C11" s="27" t="n">
        <v>0.4</v>
      </c>
      <c r="D11" s="25" t="s">
        <v>192</v>
      </c>
      <c r="E11" s="25" t="s">
        <v>75</v>
      </c>
      <c r="F11" s="25" t="s">
        <v>231</v>
      </c>
      <c r="G11" s="25" t="s">
        <v>245</v>
      </c>
      <c r="H11" s="25" t="s">
        <v>232</v>
      </c>
      <c r="I11" s="25" t="s">
        <v>246</v>
      </c>
    </row>
    <row r="12" customFormat="false" ht="23.85" hidden="false" customHeight="false" outlineLevel="0" collapsed="false">
      <c r="A12" s="26" t="n">
        <v>45911</v>
      </c>
      <c r="B12" s="25" t="s">
        <v>107</v>
      </c>
      <c r="C12" s="27" t="n">
        <v>25000</v>
      </c>
      <c r="D12" s="25" t="s">
        <v>75</v>
      </c>
      <c r="E12" s="25" t="s">
        <v>247</v>
      </c>
      <c r="F12" s="25" t="s">
        <v>110</v>
      </c>
      <c r="G12" s="25" t="s">
        <v>248</v>
      </c>
      <c r="H12" s="25" t="s">
        <v>249</v>
      </c>
      <c r="I12" s="25" t="s">
        <v>250</v>
      </c>
    </row>
    <row r="13" customFormat="false" ht="15" hidden="false" customHeight="false" outlineLevel="0" collapsed="false">
      <c r="A13" s="26" t="n">
        <v>45918</v>
      </c>
      <c r="B13" s="25" t="s">
        <v>86</v>
      </c>
      <c r="C13" s="27" t="n">
        <v>55</v>
      </c>
      <c r="D13" s="25" t="s">
        <v>115</v>
      </c>
      <c r="E13" s="25" t="s">
        <v>75</v>
      </c>
      <c r="F13" s="25" t="s">
        <v>251</v>
      </c>
      <c r="G13" s="25" t="s">
        <v>252</v>
      </c>
      <c r="H13" s="25" t="s">
        <v>232</v>
      </c>
      <c r="I13" s="25" t="s">
        <v>253</v>
      </c>
    </row>
    <row r="14" customFormat="false" ht="15" hidden="false" customHeight="false" outlineLevel="0" collapsed="false">
      <c r="A14" s="26" t="n">
        <v>45935</v>
      </c>
      <c r="B14" s="25" t="s">
        <v>86</v>
      </c>
      <c r="C14" s="27" t="n">
        <v>40</v>
      </c>
      <c r="D14" s="25" t="s">
        <v>115</v>
      </c>
      <c r="E14" s="25" t="s">
        <v>75</v>
      </c>
      <c r="F14" s="25" t="s">
        <v>254</v>
      </c>
      <c r="G14" s="25" t="s">
        <v>255</v>
      </c>
      <c r="H14" s="25" t="s">
        <v>232</v>
      </c>
      <c r="I14" s="25" t="s">
        <v>256</v>
      </c>
    </row>
    <row r="15" customFormat="false" ht="15" hidden="false" customHeight="false" outlineLevel="0" collapsed="false">
      <c r="A15" s="26" t="n">
        <v>45952</v>
      </c>
      <c r="B15" s="25" t="s">
        <v>78</v>
      </c>
      <c r="C15" s="27" t="n">
        <v>6</v>
      </c>
      <c r="D15" s="25" t="s">
        <v>125</v>
      </c>
      <c r="E15" s="25" t="s">
        <v>81</v>
      </c>
      <c r="F15" s="25" t="s">
        <v>257</v>
      </c>
      <c r="G15" s="25" t="s">
        <v>258</v>
      </c>
      <c r="H15" s="25" t="s">
        <v>232</v>
      </c>
      <c r="I15" s="25" t="s">
        <v>259</v>
      </c>
    </row>
    <row r="16" customFormat="false" ht="15" hidden="false" customHeight="false" outlineLevel="0" collapsed="false">
      <c r="A16" s="26" t="n">
        <v>45992</v>
      </c>
      <c r="B16" s="25" t="s">
        <v>78</v>
      </c>
      <c r="C16" s="27" t="n">
        <v>1.73</v>
      </c>
      <c r="D16" s="25" t="s">
        <v>202</v>
      </c>
      <c r="E16" s="25" t="s">
        <v>125</v>
      </c>
      <c r="F16" s="25" t="s">
        <v>260</v>
      </c>
      <c r="G16" s="25" t="s">
        <v>260</v>
      </c>
      <c r="H16" s="25" t="s">
        <v>232</v>
      </c>
      <c r="I16" s="25" t="s">
        <v>261</v>
      </c>
    </row>
    <row r="17" customFormat="false" ht="15" hidden="false" customHeight="false" outlineLevel="0" collapsed="false">
      <c r="A17" s="26" t="n">
        <v>46001</v>
      </c>
      <c r="B17" s="25" t="s">
        <v>86</v>
      </c>
      <c r="C17" s="27" t="n">
        <v>55</v>
      </c>
      <c r="D17" s="25" t="s">
        <v>115</v>
      </c>
      <c r="E17" s="25" t="s">
        <v>75</v>
      </c>
      <c r="F17" s="25" t="s">
        <v>262</v>
      </c>
      <c r="G17" s="25" t="s">
        <v>263</v>
      </c>
      <c r="H17" s="25" t="s">
        <v>232</v>
      </c>
      <c r="I17" s="25" t="s">
        <v>264</v>
      </c>
    </row>
    <row r="18" customFormat="false" ht="15" hidden="false" customHeight="false" outlineLevel="0" collapsed="false">
      <c r="A18" s="26" t="n">
        <v>46013</v>
      </c>
      <c r="B18" s="25" t="s">
        <v>78</v>
      </c>
      <c r="C18" s="27" t="n">
        <v>7</v>
      </c>
      <c r="D18" s="25" t="s">
        <v>125</v>
      </c>
      <c r="E18" s="25" t="s">
        <v>81</v>
      </c>
      <c r="F18" s="25" t="s">
        <v>265</v>
      </c>
      <c r="G18" s="25" t="s">
        <v>266</v>
      </c>
      <c r="H18" s="25" t="s">
        <v>232</v>
      </c>
      <c r="I18" s="25" t="s">
        <v>267</v>
      </c>
    </row>
    <row r="19" customFormat="false" ht="23.85" hidden="false" customHeight="false" outlineLevel="0" collapsed="false">
      <c r="A19" s="26" t="n">
        <v>46013</v>
      </c>
      <c r="B19" s="25" t="s">
        <v>78</v>
      </c>
      <c r="C19" s="27" t="n">
        <v>3.5</v>
      </c>
      <c r="D19" s="25" t="s">
        <v>75</v>
      </c>
      <c r="E19" s="25" t="s">
        <v>81</v>
      </c>
      <c r="F19" s="25" t="s">
        <v>268</v>
      </c>
      <c r="G19" s="25" t="s">
        <v>269</v>
      </c>
      <c r="H19" s="25" t="s">
        <v>232</v>
      </c>
      <c r="I19" s="25" t="s">
        <v>270</v>
      </c>
    </row>
    <row r="21" customFormat="false" ht="42" hidden="false" customHeight="true" outlineLevel="0" collapsed="false">
      <c r="A21" s="18" t="s">
        <v>271</v>
      </c>
      <c r="B21" s="18"/>
      <c r="C21" s="18"/>
      <c r="D21" s="18"/>
      <c r="E21" s="18"/>
      <c r="F21" s="18"/>
      <c r="G21" s="18"/>
      <c r="H21" s="18"/>
      <c r="I21" s="18"/>
    </row>
    <row r="22" customFormat="false" ht="55.5" hidden="false" customHeight="true" outlineLevel="0" collapsed="false">
      <c r="A22" s="18" t="s">
        <v>272</v>
      </c>
      <c r="B22" s="18"/>
      <c r="C22" s="18"/>
      <c r="D22" s="18"/>
      <c r="E22" s="18"/>
      <c r="F22" s="18"/>
      <c r="G22" s="18"/>
      <c r="H22" s="18"/>
      <c r="I22" s="18"/>
    </row>
  </sheetData>
  <mergeCells count="2">
    <mergeCell ref="A21:I21"/>
    <mergeCell ref="A22:I2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3"/>
    <col collapsed="false" customWidth="true" hidden="false" outlineLevel="0" max="2" min="2" style="0" width="8"/>
    <col collapsed="false" customWidth="true" hidden="false" outlineLevel="0" max="3" min="3" style="0" width="14"/>
    <col collapsed="false" customWidth="true" hidden="false" outlineLevel="0" max="4" min="4" style="0" width="17"/>
    <col collapsed="false" customWidth="true" hidden="false" outlineLevel="0" max="6" min="5" style="0" width="15"/>
    <col collapsed="false" customWidth="true" hidden="false" outlineLevel="0" max="7" min="7" style="0" width="26"/>
    <col collapsed="false" customWidth="true" hidden="false" outlineLevel="0" max="8" min="8" style="0" width="40"/>
  </cols>
  <sheetData>
    <row r="1" customFormat="false" ht="15" hidden="false" customHeight="false" outlineLevel="0" collapsed="false">
      <c r="A1" s="1" t="s">
        <v>0</v>
      </c>
      <c r="B1" s="2"/>
      <c r="C1" s="2"/>
      <c r="D1" s="2"/>
      <c r="E1" s="2"/>
      <c r="F1" s="2"/>
      <c r="G1" s="2"/>
      <c r="H1" s="2"/>
    </row>
    <row r="2" customFormat="false" ht="19.7" hidden="false" customHeight="false" outlineLevel="0" collapsed="false">
      <c r="A2" s="3" t="s">
        <v>273</v>
      </c>
    </row>
    <row r="3" customFormat="false" ht="15" hidden="false" customHeight="false" outlineLevel="0" collapsed="false">
      <c r="A3" s="4" t="s">
        <v>2</v>
      </c>
    </row>
    <row r="5" customFormat="false" ht="30" hidden="false" customHeight="true" outlineLevel="0" collapsed="false">
      <c r="A5" s="11" t="s">
        <v>274</v>
      </c>
      <c r="B5" s="11" t="s">
        <v>57</v>
      </c>
      <c r="C5" s="11" t="s">
        <v>63</v>
      </c>
      <c r="D5" s="11" t="s">
        <v>275</v>
      </c>
      <c r="E5" s="11" t="s">
        <v>276</v>
      </c>
      <c r="F5" s="11" t="s">
        <v>163</v>
      </c>
      <c r="G5" s="11" t="s">
        <v>277</v>
      </c>
      <c r="H5" s="11" t="s">
        <v>278</v>
      </c>
    </row>
    <row r="6" customFormat="false" ht="15" hidden="false" customHeight="false" outlineLevel="0" collapsed="false">
      <c r="A6" s="13" t="n">
        <v>45747</v>
      </c>
      <c r="B6" s="12" t="s">
        <v>78</v>
      </c>
      <c r="C6" s="14" t="n">
        <v>0.412</v>
      </c>
      <c r="D6" s="15" t="n">
        <v>1842</v>
      </c>
      <c r="E6" s="15" t="n">
        <f aca="false">C6*D6</f>
        <v>758.904</v>
      </c>
      <c r="F6" s="12" t="s">
        <v>279</v>
      </c>
      <c r="G6" s="12" t="s">
        <v>202</v>
      </c>
      <c r="H6" s="12" t="s">
        <v>280</v>
      </c>
    </row>
    <row r="7" customFormat="false" ht="15" hidden="false" customHeight="false" outlineLevel="0" collapsed="false">
      <c r="A7" s="13" t="n">
        <v>45755</v>
      </c>
      <c r="B7" s="12" t="s">
        <v>122</v>
      </c>
      <c r="C7" s="14" t="n">
        <v>1250</v>
      </c>
      <c r="D7" s="15" t="n">
        <v>0.94</v>
      </c>
      <c r="E7" s="15" t="n">
        <f aca="false">C7*D7</f>
        <v>1175</v>
      </c>
      <c r="F7" s="12" t="s">
        <v>281</v>
      </c>
      <c r="G7" s="12" t="s">
        <v>125</v>
      </c>
      <c r="H7" s="12" t="s">
        <v>282</v>
      </c>
    </row>
    <row r="8" customFormat="false" ht="15" hidden="false" customHeight="false" outlineLevel="0" collapsed="false">
      <c r="A8" s="13" t="n">
        <v>45791</v>
      </c>
      <c r="B8" s="12" t="s">
        <v>86</v>
      </c>
      <c r="C8" s="14" t="n">
        <v>18.64</v>
      </c>
      <c r="D8" s="15" t="n">
        <v>152.3</v>
      </c>
      <c r="E8" s="15" t="n">
        <f aca="false">C8*D8</f>
        <v>2838.872</v>
      </c>
      <c r="F8" s="12" t="s">
        <v>279</v>
      </c>
      <c r="G8" s="12" t="s">
        <v>115</v>
      </c>
      <c r="H8" s="12" t="s">
        <v>283</v>
      </c>
    </row>
    <row r="9" customFormat="false" ht="15" hidden="false" customHeight="false" outlineLevel="0" collapsed="false">
      <c r="A9" s="13" t="n">
        <v>45838</v>
      </c>
      <c r="B9" s="12" t="s">
        <v>78</v>
      </c>
      <c r="C9" s="14" t="n">
        <v>0.438</v>
      </c>
      <c r="D9" s="15" t="n">
        <v>2468</v>
      </c>
      <c r="E9" s="15" t="n">
        <f aca="false">C9*D9</f>
        <v>1080.984</v>
      </c>
      <c r="F9" s="12" t="s">
        <v>279</v>
      </c>
      <c r="G9" s="12" t="s">
        <v>202</v>
      </c>
      <c r="H9" s="12" t="s">
        <v>280</v>
      </c>
    </row>
    <row r="10" customFormat="false" ht="15" hidden="false" customHeight="false" outlineLevel="0" collapsed="false">
      <c r="A10" s="13" t="n">
        <v>45930</v>
      </c>
      <c r="B10" s="12" t="s">
        <v>78</v>
      </c>
      <c r="C10" s="14" t="n">
        <v>0.451</v>
      </c>
      <c r="D10" s="15" t="n">
        <v>2112</v>
      </c>
      <c r="E10" s="15" t="n">
        <f aca="false">C10*D10</f>
        <v>952.512</v>
      </c>
      <c r="F10" s="12" t="s">
        <v>279</v>
      </c>
      <c r="G10" s="12" t="s">
        <v>202</v>
      </c>
      <c r="H10" s="12" t="s">
        <v>280</v>
      </c>
    </row>
    <row r="11" customFormat="false" ht="15" hidden="false" customHeight="false" outlineLevel="0" collapsed="false">
      <c r="A11" s="13" t="n">
        <v>45963</v>
      </c>
      <c r="B11" s="12" t="s">
        <v>86</v>
      </c>
      <c r="C11" s="14" t="n">
        <v>21.91</v>
      </c>
      <c r="D11" s="15" t="n">
        <v>168.75</v>
      </c>
      <c r="E11" s="15" t="n">
        <f aca="false">C11*D11</f>
        <v>3697.3125</v>
      </c>
      <c r="F11" s="12" t="s">
        <v>279</v>
      </c>
      <c r="G11" s="12" t="s">
        <v>115</v>
      </c>
      <c r="H11" s="12" t="s">
        <v>283</v>
      </c>
    </row>
    <row r="12" customFormat="false" ht="15" hidden="false" customHeight="false" outlineLevel="0" collapsed="false">
      <c r="A12" s="13" t="n">
        <v>46022</v>
      </c>
      <c r="B12" s="12" t="s">
        <v>78</v>
      </c>
      <c r="C12" s="14" t="n">
        <v>0.429</v>
      </c>
      <c r="D12" s="15" t="n">
        <v>3046</v>
      </c>
      <c r="E12" s="15" t="n">
        <f aca="false">C12*D12</f>
        <v>1306.734</v>
      </c>
      <c r="F12" s="12" t="s">
        <v>279</v>
      </c>
      <c r="G12" s="12" t="s">
        <v>202</v>
      </c>
      <c r="H12" s="12" t="s">
        <v>280</v>
      </c>
    </row>
    <row r="13" customFormat="false" ht="15" hidden="false" customHeight="false" outlineLevel="0" collapsed="false">
      <c r="A13" s="16" t="s">
        <v>151</v>
      </c>
      <c r="B13" s="16"/>
      <c r="C13" s="16"/>
      <c r="D13" s="16"/>
      <c r="E13" s="17" t="n">
        <f aca="false">SUM(E6:E12)</f>
        <v>11810.3185</v>
      </c>
    </row>
    <row r="15" customFormat="false" ht="42" hidden="false" customHeight="true" outlineLevel="0" collapsed="false">
      <c r="A15" s="18" t="s">
        <v>284</v>
      </c>
      <c r="B15" s="18"/>
      <c r="C15" s="18"/>
      <c r="D15" s="18"/>
      <c r="E15" s="18"/>
      <c r="F15" s="18"/>
      <c r="G15" s="18"/>
      <c r="H15" s="18"/>
    </row>
  </sheetData>
  <mergeCells count="1">
    <mergeCell ref="A15:H1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8"/>
    <col collapsed="false" customWidth="true" hidden="false" outlineLevel="0" max="3" min="3" style="0" width="14"/>
    <col collapsed="false" customWidth="true" hidden="false" outlineLevel="0" max="4" min="4" style="0" width="15"/>
    <col collapsed="false" customWidth="true" hidden="false" outlineLevel="0" max="6" min="5" style="0" width="20"/>
    <col collapsed="false" customWidth="true" hidden="false" outlineLevel="0" max="7" min="7" style="0" width="14"/>
    <col collapsed="false" customWidth="true" hidden="false" outlineLevel="0" max="8" min="8" style="0" width="58"/>
  </cols>
  <sheetData>
    <row r="1" customFormat="false" ht="15" hidden="false" customHeight="false" outlineLevel="0" collapsed="false">
      <c r="A1" s="1" t="s">
        <v>0</v>
      </c>
      <c r="B1" s="2"/>
      <c r="C1" s="2"/>
      <c r="D1" s="2"/>
      <c r="E1" s="2"/>
      <c r="F1" s="2"/>
      <c r="G1" s="2"/>
      <c r="H1" s="2"/>
    </row>
    <row r="2" customFormat="false" ht="19.7" hidden="false" customHeight="false" outlineLevel="0" collapsed="false">
      <c r="A2" s="3" t="s">
        <v>285</v>
      </c>
    </row>
    <row r="3" customFormat="false" ht="15" hidden="false" customHeight="false" outlineLevel="0" collapsed="false">
      <c r="A3" s="4" t="s">
        <v>2</v>
      </c>
    </row>
    <row r="5" customFormat="false" ht="30" hidden="false" customHeight="true" outlineLevel="0" collapsed="false">
      <c r="A5" s="11" t="s">
        <v>286</v>
      </c>
      <c r="B5" s="11" t="s">
        <v>57</v>
      </c>
      <c r="C5" s="11" t="s">
        <v>63</v>
      </c>
      <c r="D5" s="11" t="s">
        <v>156</v>
      </c>
      <c r="E5" s="11" t="s">
        <v>287</v>
      </c>
      <c r="F5" s="11" t="s">
        <v>288</v>
      </c>
      <c r="G5" s="11" t="s">
        <v>289</v>
      </c>
      <c r="H5" s="11" t="s">
        <v>290</v>
      </c>
    </row>
    <row r="6" customFormat="false" ht="23.85" hidden="false" customHeight="false" outlineLevel="0" collapsed="false">
      <c r="A6" s="25" t="s">
        <v>291</v>
      </c>
      <c r="B6" s="25" t="s">
        <v>71</v>
      </c>
      <c r="C6" s="27" t="n">
        <v>0.4</v>
      </c>
      <c r="D6" s="28" t="n">
        <v>41672</v>
      </c>
      <c r="E6" s="28" t="n">
        <v>27380</v>
      </c>
      <c r="F6" s="28" t="n">
        <v>3456</v>
      </c>
      <c r="G6" s="28" t="n">
        <f aca="false">F6-E6</f>
        <v>-23924</v>
      </c>
      <c r="H6" s="25" t="s">
        <v>292</v>
      </c>
    </row>
    <row r="7" customFormat="false" ht="15" hidden="false" customHeight="false" outlineLevel="0" collapsed="false">
      <c r="A7" s="25" t="s">
        <v>291</v>
      </c>
      <c r="B7" s="25" t="s">
        <v>71</v>
      </c>
      <c r="C7" s="27" t="n">
        <v>0.3</v>
      </c>
      <c r="D7" s="28" t="n">
        <v>34386</v>
      </c>
      <c r="E7" s="25" t="s">
        <v>293</v>
      </c>
      <c r="F7" s="28" t="n">
        <v>2592</v>
      </c>
      <c r="G7" s="25" t="s">
        <v>248</v>
      </c>
      <c r="H7" s="25" t="s">
        <v>294</v>
      </c>
    </row>
    <row r="8" customFormat="false" ht="23.85" hidden="false" customHeight="false" outlineLevel="0" collapsed="false">
      <c r="A8" s="25" t="s">
        <v>291</v>
      </c>
      <c r="B8" s="25" t="s">
        <v>78</v>
      </c>
      <c r="C8" s="27" t="n">
        <v>6</v>
      </c>
      <c r="D8" s="28" t="n">
        <v>15073.8</v>
      </c>
      <c r="E8" s="25" t="s">
        <v>293</v>
      </c>
      <c r="F8" s="28" t="n">
        <v>2389.2</v>
      </c>
      <c r="G8" s="25" t="s">
        <v>248</v>
      </c>
      <c r="H8" s="25" t="s">
        <v>295</v>
      </c>
    </row>
    <row r="9" customFormat="false" ht="15" hidden="false" customHeight="false" outlineLevel="0" collapsed="false">
      <c r="A9" s="25" t="s">
        <v>291</v>
      </c>
      <c r="B9" s="25" t="s">
        <v>86</v>
      </c>
      <c r="C9" s="27" t="n">
        <v>110</v>
      </c>
      <c r="D9" s="28" t="n">
        <v>15603.5</v>
      </c>
      <c r="E9" s="28" t="n">
        <v>6842</v>
      </c>
      <c r="F9" s="28" t="n">
        <v>9497.5</v>
      </c>
      <c r="G9" s="28" t="n">
        <f aca="false">F9-E9</f>
        <v>2655.5</v>
      </c>
      <c r="H9" s="25" t="s">
        <v>296</v>
      </c>
    </row>
    <row r="10" customFormat="false" ht="15" hidden="false" customHeight="false" outlineLevel="0" collapsed="false">
      <c r="A10" s="25" t="s">
        <v>297</v>
      </c>
      <c r="B10" s="25" t="s">
        <v>78</v>
      </c>
      <c r="C10" s="27" t="n">
        <v>8</v>
      </c>
      <c r="D10" s="28" t="n">
        <v>21476</v>
      </c>
      <c r="E10" s="25" t="s">
        <v>293</v>
      </c>
      <c r="F10" s="28" t="n">
        <v>28698.3</v>
      </c>
      <c r="G10" s="25" t="s">
        <v>248</v>
      </c>
      <c r="H10" s="25" t="s">
        <v>298</v>
      </c>
    </row>
    <row r="11" customFormat="false" ht="15" hidden="false" customHeight="false" outlineLevel="0" collapsed="false">
      <c r="A11" s="25" t="s">
        <v>297</v>
      </c>
      <c r="B11" s="25" t="s">
        <v>71</v>
      </c>
      <c r="C11" s="27" t="n">
        <v>0.25</v>
      </c>
      <c r="D11" s="28" t="n">
        <v>20735</v>
      </c>
      <c r="E11" s="28" t="n">
        <v>17075</v>
      </c>
      <c r="F11" s="28" t="n">
        <v>5265</v>
      </c>
      <c r="G11" s="28" t="n">
        <f aca="false">F11-E11</f>
        <v>-11810</v>
      </c>
      <c r="H11" s="25" t="s">
        <v>299</v>
      </c>
    </row>
    <row r="12" customFormat="false" ht="15" hidden="false" customHeight="false" outlineLevel="0" collapsed="false">
      <c r="A12" s="25" t="s">
        <v>297</v>
      </c>
      <c r="B12" s="25" t="s">
        <v>94</v>
      </c>
      <c r="C12" s="27" t="n">
        <v>250</v>
      </c>
      <c r="D12" s="28" t="n">
        <v>2762.5</v>
      </c>
      <c r="E12" s="28" t="n">
        <v>3475</v>
      </c>
      <c r="F12" s="28" t="n">
        <v>3475</v>
      </c>
      <c r="G12" s="28" t="n">
        <f aca="false">F12-E12</f>
        <v>0</v>
      </c>
      <c r="H12" s="25" t="s">
        <v>300</v>
      </c>
    </row>
    <row r="13" customFormat="false" ht="15" hidden="false" customHeight="false" outlineLevel="0" collapsed="false">
      <c r="A13" s="25" t="s">
        <v>301</v>
      </c>
      <c r="B13" s="25" t="s">
        <v>86</v>
      </c>
      <c r="C13" s="27" t="n">
        <v>90</v>
      </c>
      <c r="D13" s="28" t="n">
        <v>11844</v>
      </c>
      <c r="E13" s="25" t="s">
        <v>293</v>
      </c>
      <c r="F13" s="28" t="n">
        <v>4216.5</v>
      </c>
      <c r="G13" s="25" t="s">
        <v>248</v>
      </c>
      <c r="H13" s="25" t="s">
        <v>302</v>
      </c>
    </row>
    <row r="14" customFormat="false" ht="15" hidden="false" customHeight="false" outlineLevel="0" collapsed="false">
      <c r="A14" s="25" t="s">
        <v>301</v>
      </c>
      <c r="B14" s="25" t="s">
        <v>94</v>
      </c>
      <c r="C14" s="27" t="n">
        <v>400</v>
      </c>
      <c r="D14" s="28" t="n">
        <v>6096</v>
      </c>
      <c r="E14" s="25" t="s">
        <v>293</v>
      </c>
      <c r="F14" s="28" t="n">
        <v>12620</v>
      </c>
      <c r="G14" s="25" t="s">
        <v>248</v>
      </c>
      <c r="H14" s="25" t="s">
        <v>303</v>
      </c>
    </row>
    <row r="15" customFormat="false" ht="15" hidden="false" customHeight="false" outlineLevel="0" collapsed="false">
      <c r="A15" s="25" t="s">
        <v>301</v>
      </c>
      <c r="B15" s="25" t="s">
        <v>101</v>
      </c>
      <c r="C15" s="27" t="n">
        <v>3000</v>
      </c>
      <c r="D15" s="28" t="n">
        <v>1530</v>
      </c>
      <c r="E15" s="25" t="s">
        <v>293</v>
      </c>
      <c r="F15" s="28" t="n">
        <v>6420</v>
      </c>
      <c r="G15" s="25" t="s">
        <v>248</v>
      </c>
      <c r="H15" s="25" t="s">
        <v>303</v>
      </c>
    </row>
    <row r="16" customFormat="false" ht="15" hidden="false" customHeight="false" outlineLevel="0" collapsed="false">
      <c r="A16" s="16" t="s">
        <v>151</v>
      </c>
      <c r="B16" s="16"/>
      <c r="C16" s="16"/>
      <c r="D16" s="17" t="n">
        <f aca="false">SUM(D6:D15)</f>
        <v>171178.8</v>
      </c>
      <c r="E16" s="16"/>
      <c r="F16" s="17" t="n">
        <f aca="false">SUM(F6:F15)</f>
        <v>78629.5</v>
      </c>
    </row>
    <row r="18" customFormat="false" ht="42" hidden="false" customHeight="true" outlineLevel="0" collapsed="false">
      <c r="A18" s="18" t="s">
        <v>304</v>
      </c>
      <c r="B18" s="18"/>
      <c r="C18" s="18"/>
      <c r="D18" s="18"/>
      <c r="E18" s="18"/>
      <c r="F18" s="18"/>
      <c r="G18" s="18"/>
      <c r="H18" s="18"/>
    </row>
    <row r="19" customFormat="false" ht="42" hidden="false" customHeight="true" outlineLevel="0" collapsed="false">
      <c r="A19" s="18" t="s">
        <v>305</v>
      </c>
      <c r="B19" s="18"/>
      <c r="C19" s="18"/>
      <c r="D19" s="18"/>
      <c r="E19" s="18"/>
      <c r="F19" s="18"/>
      <c r="G19" s="18"/>
      <c r="H19" s="18"/>
    </row>
  </sheetData>
  <mergeCells count="2">
    <mergeCell ref="A18:H18"/>
    <mergeCell ref="A19:H1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10"/>
    <col collapsed="false" customWidth="true" hidden="false" outlineLevel="0" max="3" min="3" style="0" width="30"/>
    <col collapsed="false" customWidth="true" hidden="false" outlineLevel="0" max="4" min="4" style="0" width="58"/>
    <col collapsed="false" customWidth="true" hidden="false" outlineLevel="0" max="5" min="5" style="0" width="44"/>
  </cols>
  <sheetData>
    <row r="1" customFormat="false" ht="15" hidden="false" customHeight="false" outlineLevel="0" collapsed="false">
      <c r="A1" s="1" t="s">
        <v>0</v>
      </c>
      <c r="B1" s="2"/>
      <c r="C1" s="2"/>
      <c r="D1" s="2"/>
      <c r="E1" s="2"/>
    </row>
    <row r="2" customFormat="false" ht="19.7" hidden="false" customHeight="false" outlineLevel="0" collapsed="false">
      <c r="A2" s="3" t="s">
        <v>306</v>
      </c>
    </row>
    <row r="3" customFormat="false" ht="15" hidden="false" customHeight="false" outlineLevel="0" collapsed="false">
      <c r="A3" s="4" t="s">
        <v>2</v>
      </c>
    </row>
    <row r="5" customFormat="false" ht="30" hidden="false" customHeight="true" outlineLevel="0" collapsed="false">
      <c r="A5" s="11" t="s">
        <v>307</v>
      </c>
      <c r="B5" s="11" t="s">
        <v>308</v>
      </c>
      <c r="C5" s="11" t="s">
        <v>309</v>
      </c>
      <c r="D5" s="11" t="s">
        <v>310</v>
      </c>
      <c r="E5" s="11" t="s">
        <v>311</v>
      </c>
    </row>
    <row r="6" customFormat="false" ht="42" hidden="false" customHeight="true" outlineLevel="0" collapsed="false">
      <c r="A6" s="25" t="s">
        <v>312</v>
      </c>
      <c r="B6" s="25" t="s">
        <v>313</v>
      </c>
      <c r="C6" s="25" t="s">
        <v>314</v>
      </c>
      <c r="D6" s="25" t="s">
        <v>315</v>
      </c>
      <c r="E6" s="25" t="s">
        <v>316</v>
      </c>
    </row>
    <row r="7" customFormat="false" ht="42" hidden="false" customHeight="true" outlineLevel="0" collapsed="false">
      <c r="A7" s="25" t="s">
        <v>317</v>
      </c>
      <c r="B7" s="25" t="s">
        <v>313</v>
      </c>
      <c r="C7" s="25" t="s">
        <v>318</v>
      </c>
      <c r="D7" s="25" t="s">
        <v>319</v>
      </c>
      <c r="E7" s="25" t="s">
        <v>320</v>
      </c>
    </row>
    <row r="8" customFormat="false" ht="55.5" hidden="false" customHeight="true" outlineLevel="0" collapsed="false">
      <c r="A8" s="25" t="s">
        <v>321</v>
      </c>
      <c r="B8" s="25" t="s">
        <v>313</v>
      </c>
      <c r="C8" s="25" t="s">
        <v>322</v>
      </c>
      <c r="D8" s="25" t="s">
        <v>323</v>
      </c>
      <c r="E8" s="25" t="s">
        <v>324</v>
      </c>
    </row>
    <row r="9" customFormat="false" ht="55.5" hidden="false" customHeight="true" outlineLevel="0" collapsed="false">
      <c r="A9" s="25" t="s">
        <v>325</v>
      </c>
      <c r="B9" s="25" t="s">
        <v>326</v>
      </c>
      <c r="C9" s="25" t="s">
        <v>327</v>
      </c>
      <c r="D9" s="25" t="s">
        <v>328</v>
      </c>
      <c r="E9" s="25" t="s">
        <v>329</v>
      </c>
    </row>
    <row r="10" customFormat="false" ht="27.75" hidden="false" customHeight="true" outlineLevel="0" collapsed="false">
      <c r="A10" s="25" t="s">
        <v>330</v>
      </c>
      <c r="B10" s="25" t="s">
        <v>326</v>
      </c>
      <c r="C10" s="25" t="s">
        <v>331</v>
      </c>
      <c r="D10" s="25" t="s">
        <v>332</v>
      </c>
      <c r="E10" s="25" t="s">
        <v>333</v>
      </c>
    </row>
    <row r="11" customFormat="false" ht="42" hidden="false" customHeight="true" outlineLevel="0" collapsed="false">
      <c r="A11" s="25" t="s">
        <v>334</v>
      </c>
      <c r="B11" s="25" t="s">
        <v>335</v>
      </c>
      <c r="C11" s="25" t="s">
        <v>336</v>
      </c>
      <c r="D11" s="25" t="s">
        <v>337</v>
      </c>
      <c r="E11" s="25" t="s">
        <v>338</v>
      </c>
    </row>
    <row r="12" customFormat="false" ht="42" hidden="false" customHeight="true" outlineLevel="0" collapsed="false">
      <c r="A12" s="25" t="s">
        <v>339</v>
      </c>
      <c r="B12" s="25" t="s">
        <v>335</v>
      </c>
      <c r="C12" s="25" t="s">
        <v>340</v>
      </c>
      <c r="D12" s="25" t="s">
        <v>341</v>
      </c>
      <c r="E12" s="25" t="s">
        <v>342</v>
      </c>
    </row>
    <row r="14" customFormat="false" ht="27.75" hidden="false" customHeight="true" outlineLevel="0" collapsed="false">
      <c r="A14" s="18" t="s">
        <v>343</v>
      </c>
      <c r="B14" s="18"/>
      <c r="C14" s="18"/>
      <c r="D14" s="18"/>
      <c r="E14" s="18"/>
    </row>
  </sheetData>
  <mergeCells count="1">
    <mergeCell ref="A14:E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2026-08-11T17:46:15Z</dcterms:created>
  <dc:creator>openpyxl</dc:creator>
  <dc:description/>
  <dc:language>en-US</dc:language>
  <cp:lastModifiedBy/>
  <dcterms:modified xsi:type="dcterms:W3CDTF">2026-08-11T17:46:15Z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